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<sst xmlns="http://schemas.openxmlformats.org/spreadsheetml/2006/main" count="405" uniqueCount="83">
  <si>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</si>
  <si>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</si>
  <si>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</si>
  <si>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</si>
  <si>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</si>
  <si>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</si>
  <si>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</si>
  <si>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</si>
  <si>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</si>
  <si>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</si>
  <si>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</si>
  <si>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</si>
  <si>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</si>
  <si>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</si>
  <si>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</si>
  <si>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</si>
  <si>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</si>
  <si>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</si>
  <si>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</si>
  <si>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</si>
  <si>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</si>
  <si>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</si>
  <si>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</si>
  <si>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</si>
  <si>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</si>
  <si>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</si>
  <si>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дома неблагоустр. с газоснабжением</t>
  </si>
  <si>
    <t>благоустроенные деревянные жилые дома без отопления с газоснабжением</t>
  </si>
  <si>
    <t>деревянные  жилые дома неблагоустроенные без газоснабжения</t>
  </si>
  <si>
    <t>Лот № 2 Соломбальский  территориальный округ</t>
  </si>
  <si>
    <t>ул. Гуляева д.102</t>
  </si>
  <si>
    <t>ул. Гуляева д.103</t>
  </si>
  <si>
    <t>ул. Красных Партизан д.30</t>
  </si>
  <si>
    <t>ул. Красных Партизан д.34</t>
  </si>
  <si>
    <t>ул. Гуляева д.121</t>
  </si>
  <si>
    <t>ул. Адмирала Кузнецова д.3</t>
  </si>
  <si>
    <t>ул. Адмирала Кузнецова д.4</t>
  </si>
  <si>
    <t>ул. Наб. Георгия Седова д.11</t>
  </si>
  <si>
    <t>ул. Наб. Георгия Седова д.12</t>
  </si>
  <si>
    <t>ул. Красных Партизан д.4 кор.2</t>
  </si>
  <si>
    <t>пр. Никольский д.89</t>
  </si>
  <si>
    <t>ул. Адмирала Кузнецова д.22</t>
  </si>
  <si>
    <t>ул. Адмирала Кузнецова д.23</t>
  </si>
  <si>
    <t>ул. Гуляева  д.122</t>
  </si>
  <si>
    <t>ул. Полярная д.21</t>
  </si>
  <si>
    <t>ул. Советская д.40</t>
  </si>
  <si>
    <t>ул. Советская д.46 кор.1</t>
  </si>
  <si>
    <t>ул. Советская д.51 кор.1</t>
  </si>
  <si>
    <t>ул. Советская д.55</t>
  </si>
  <si>
    <t>ул. Советская д.55 кор.1</t>
  </si>
  <si>
    <t>ул. Советская д.59</t>
  </si>
  <si>
    <t>ул. Советская д.62</t>
  </si>
  <si>
    <t>ул. Советская д.64</t>
  </si>
  <si>
    <t>ул. Советская д.68</t>
  </si>
  <si>
    <t>ул. Советская д.70</t>
  </si>
  <si>
    <t>ул. Челюскинцев д.4</t>
  </si>
  <si>
    <t>ул. Ярославкая д.48</t>
  </si>
  <si>
    <t>ул. Ярославкая д.50</t>
  </si>
  <si>
    <t>ул. Ярославкая д.52</t>
  </si>
  <si>
    <t>ул. Ярославкая д.54</t>
  </si>
  <si>
    <t>ул. Советская д.60</t>
  </si>
  <si>
    <t>ул. Советская д.71</t>
  </si>
  <si>
    <t>ул. Советская д.73</t>
  </si>
  <si>
    <t>ул. Советская д.75</t>
  </si>
  <si>
    <t>ул. Советская д.77</t>
  </si>
  <si>
    <t>ул. Советская д.83</t>
  </si>
  <si>
    <t>ул. Ярославская д.46</t>
  </si>
  <si>
    <t>ул. Ярославская д.52 кор.1</t>
  </si>
  <si>
    <t>ул. Ярославская д.79</t>
  </si>
  <si>
    <t>ул. Гуляева д.123</t>
  </si>
  <si>
    <t>ул. Кедрова д.27</t>
  </si>
  <si>
    <t>ул. Кедрова д.29</t>
  </si>
  <si>
    <t>ул. Адмирала Кузнецова д. 21 кор.2</t>
  </si>
  <si>
    <t>ул. Наб. Георгия Седова д.9</t>
  </si>
  <si>
    <t>ул. Наб. Георгия Седова д.19</t>
  </si>
  <si>
    <t>ул. Маймаксанское шоссе д.9</t>
  </si>
  <si>
    <t>ул. Маяковского д.11</t>
  </si>
  <si>
    <t>ул. Мещерского д.32</t>
  </si>
  <si>
    <t>ул. Мостовая д.22</t>
  </si>
  <si>
    <t>ул. Речная д.22 кор.1</t>
  </si>
  <si>
    <t>ул. Советская д.44 кор.1</t>
  </si>
  <si>
    <t>деревянные благоустроенные жилые дома без газоснабжения</t>
  </si>
  <si>
    <t>благоустроенные деревянные жилые дома без отопления без газоснабжения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</si>
</sst>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6" fontId="6" fillId="33" borderId="13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33" borderId="10" xfId="0" applyNumberFormat="1" applyFont="1" applyFill="1" applyBorder="1" applyAlignment="1">
      <alignment vertical="center" wrapText="1"/>
    </xf>
    <xf numFmtId="166" fontId="6" fillId="33" borderId="18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zoomScale="80" zoomScaleNormal="80" zoomScaleSheetLayoutView="100" zoomScalePageLayoutView="34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B41" sqref="BB41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53" width="9.875" style="22" customWidth="1"/>
    <col min="54" max="54" width="12.125" style="6" customWidth="1"/>
    <col min="55" max="16384" width="9.125" style="6" customWidth="1"/>
  </cols>
  <sheetData>
    <row r="1" spans="2:25" ht="15.75">
      <c r="B1" s="4"/>
      <c r="C1" s="20" t="s">
        <v>9</v>
      </c>
      <c r="D1" s="20"/>
      <c r="E1" s="21"/>
      <c r="F1" s="20"/>
      <c r="G1" s="21"/>
      <c r="H1" s="21"/>
      <c r="I1" s="20"/>
      <c r="J1" s="20"/>
      <c r="K1" s="21"/>
      <c r="L1" s="21"/>
      <c r="M1" s="20"/>
      <c r="N1" s="21"/>
      <c r="O1" s="21"/>
      <c r="P1" s="20"/>
      <c r="Q1" s="20"/>
      <c r="R1" s="21"/>
      <c r="S1" s="21"/>
      <c r="T1" s="20"/>
      <c r="U1" s="21"/>
      <c r="V1" s="20"/>
      <c r="W1" s="21"/>
      <c r="X1" s="21"/>
      <c r="Y1" s="20"/>
    </row>
    <row r="2" spans="2:25" ht="15.75">
      <c r="B2" s="3"/>
      <c r="C2" s="23" t="s">
        <v>10</v>
      </c>
      <c r="D2" s="23"/>
      <c r="E2" s="21"/>
      <c r="F2" s="23"/>
      <c r="G2" s="21"/>
      <c r="H2" s="21"/>
      <c r="I2" s="23"/>
      <c r="J2" s="23"/>
      <c r="K2" s="21"/>
      <c r="L2" s="21"/>
      <c r="M2" s="23"/>
      <c r="N2" s="21"/>
      <c r="O2" s="21"/>
      <c r="P2" s="23"/>
      <c r="Q2" s="23"/>
      <c r="R2" s="21"/>
      <c r="S2" s="21"/>
      <c r="T2" s="23"/>
      <c r="U2" s="21"/>
      <c r="V2" s="23"/>
      <c r="W2" s="21"/>
      <c r="X2" s="21"/>
      <c r="Y2" s="23"/>
    </row>
    <row r="3" spans="2:25" ht="15.75">
      <c r="B3" s="3"/>
      <c r="C3" s="23" t="s">
        <v>11</v>
      </c>
      <c r="D3" s="23"/>
      <c r="E3" s="21"/>
      <c r="F3" s="23"/>
      <c r="G3" s="21"/>
      <c r="H3" s="21"/>
      <c r="I3" s="23"/>
      <c r="J3" s="23"/>
      <c r="K3" s="21"/>
      <c r="L3" s="21"/>
      <c r="M3" s="23"/>
      <c r="N3" s="21"/>
      <c r="O3" s="21"/>
      <c r="P3" s="23"/>
      <c r="Q3" s="23"/>
      <c r="R3" s="21"/>
      <c r="S3" s="21"/>
      <c r="T3" s="23"/>
      <c r="U3" s="21"/>
      <c r="V3" s="23"/>
      <c r="W3" s="21"/>
      <c r="X3" s="21"/>
      <c r="Y3" s="23"/>
    </row>
    <row r="4" spans="1:25" ht="14.25" customHeight="1">
      <c r="A4" s="7"/>
      <c r="B4" s="2"/>
      <c r="C4" s="24"/>
      <c r="D4" s="24"/>
      <c r="F4" s="24"/>
      <c r="I4" s="24"/>
      <c r="J4" s="24"/>
      <c r="M4" s="24"/>
      <c r="P4" s="24"/>
      <c r="Q4" s="24"/>
      <c r="T4" s="24"/>
      <c r="V4" s="24"/>
      <c r="Y4" s="24"/>
    </row>
    <row r="5" spans="1:53" s="8" customFormat="1" ht="30.75" customHeight="1">
      <c r="A5" s="71" t="s">
        <v>12</v>
      </c>
      <c r="B5" s="7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2" ht="18.75" customHeight="1">
      <c r="A6" s="73" t="s">
        <v>29</v>
      </c>
      <c r="B6" s="74"/>
    </row>
    <row r="7" spans="1:53" s="9" customFormat="1" ht="82.5" customHeight="1">
      <c r="A7" s="75" t="s">
        <v>7</v>
      </c>
      <c r="B7" s="75" t="s">
        <v>8</v>
      </c>
      <c r="C7" s="77" t="s">
        <v>20</v>
      </c>
      <c r="D7" s="78"/>
      <c r="E7" s="78"/>
      <c r="F7" s="78"/>
      <c r="G7" s="64" t="s">
        <v>81</v>
      </c>
      <c r="H7" s="68" t="s">
        <v>26</v>
      </c>
      <c r="I7" s="69"/>
      <c r="J7" s="69"/>
      <c r="K7" s="69"/>
      <c r="L7" s="69"/>
      <c r="M7" s="69"/>
      <c r="N7" s="68" t="s">
        <v>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68" t="s">
        <v>82</v>
      </c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70"/>
      <c r="AT7" s="68" t="s">
        <v>28</v>
      </c>
      <c r="AU7" s="69"/>
      <c r="AV7" s="69"/>
      <c r="AW7" s="69"/>
      <c r="AX7" s="69"/>
      <c r="AY7" s="69"/>
      <c r="AZ7" s="69"/>
      <c r="BA7" s="70"/>
    </row>
    <row r="8" spans="1:53" s="9" customFormat="1" ht="48">
      <c r="A8" s="75"/>
      <c r="B8" s="76"/>
      <c r="C8" s="26" t="s">
        <v>30</v>
      </c>
      <c r="D8" s="26" t="s">
        <v>31</v>
      </c>
      <c r="E8" s="26" t="s">
        <v>32</v>
      </c>
      <c r="F8" s="26" t="s">
        <v>33</v>
      </c>
      <c r="G8" s="26" t="s">
        <v>34</v>
      </c>
      <c r="H8" s="26" t="s">
        <v>35</v>
      </c>
      <c r="I8" s="26" t="s">
        <v>36</v>
      </c>
      <c r="J8" s="26" t="s">
        <v>37</v>
      </c>
      <c r="K8" s="26" t="s">
        <v>38</v>
      </c>
      <c r="L8" s="26" t="s">
        <v>39</v>
      </c>
      <c r="M8" s="26" t="s">
        <v>40</v>
      </c>
      <c r="N8" s="26" t="s">
        <v>41</v>
      </c>
      <c r="O8" s="26" t="s">
        <v>42</v>
      </c>
      <c r="P8" s="26" t="s">
        <v>43</v>
      </c>
      <c r="Q8" s="26" t="s">
        <v>44</v>
      </c>
      <c r="R8" s="26" t="s">
        <v>45</v>
      </c>
      <c r="S8" s="26" t="s">
        <v>46</v>
      </c>
      <c r="T8" s="26" t="s">
        <v>47</v>
      </c>
      <c r="U8" s="26" t="s">
        <v>48</v>
      </c>
      <c r="V8" s="26" t="s">
        <v>49</v>
      </c>
      <c r="W8" s="26" t="s">
        <v>50</v>
      </c>
      <c r="X8" s="26" t="s">
        <v>51</v>
      </c>
      <c r="Y8" s="26" t="s">
        <v>52</v>
      </c>
      <c r="Z8" s="26" t="s">
        <v>53</v>
      </c>
      <c r="AA8" s="26" t="s">
        <v>54</v>
      </c>
      <c r="AB8" s="26" t="s">
        <v>55</v>
      </c>
      <c r="AC8" s="26" t="s">
        <v>56</v>
      </c>
      <c r="AD8" s="26" t="s">
        <v>57</v>
      </c>
      <c r="AE8" s="26" t="s">
        <v>58</v>
      </c>
      <c r="AF8" s="26" t="s">
        <v>59</v>
      </c>
      <c r="AG8" s="26" t="s">
        <v>60</v>
      </c>
      <c r="AH8" s="26" t="s">
        <v>61</v>
      </c>
      <c r="AI8" s="26" t="s">
        <v>62</v>
      </c>
      <c r="AJ8" s="26" t="s">
        <v>63</v>
      </c>
      <c r="AK8" s="26" t="s">
        <v>64</v>
      </c>
      <c r="AL8" s="26" t="s">
        <v>65</v>
      </c>
      <c r="AM8" s="26" t="s">
        <v>66</v>
      </c>
      <c r="AN8" s="26" t="s">
        <v>67</v>
      </c>
      <c r="AO8" s="26" t="s">
        <v>68</v>
      </c>
      <c r="AP8" s="26" t="s">
        <v>69</v>
      </c>
      <c r="AQ8" s="26" t="s">
        <v>70</v>
      </c>
      <c r="AR8" s="26" t="s">
        <v>71</v>
      </c>
      <c r="AS8" s="26" t="s">
        <v>72</v>
      </c>
      <c r="AT8" s="26" t="s">
        <v>73</v>
      </c>
      <c r="AU8" s="26" t="s">
        <v>74</v>
      </c>
      <c r="AV8" s="26" t="s">
        <v>75</v>
      </c>
      <c r="AW8" s="26" t="s">
        <v>76</v>
      </c>
      <c r="AX8" s="26" t="s">
        <v>77</v>
      </c>
      <c r="AY8" s="26" t="s">
        <v>78</v>
      </c>
      <c r="AZ8" s="26" t="s">
        <v>79</v>
      </c>
      <c r="BA8" s="26" t="s">
        <v>80</v>
      </c>
    </row>
    <row r="9" spans="1:53" ht="14.25" customHeight="1">
      <c r="A9" s="1"/>
      <c r="B9" s="1"/>
      <c r="C9" s="27"/>
      <c r="D9" s="27"/>
      <c r="E9" s="28"/>
      <c r="F9" s="28"/>
      <c r="G9" s="27"/>
      <c r="H9" s="28"/>
      <c r="I9" s="27"/>
      <c r="J9" s="28"/>
      <c r="K9" s="27"/>
      <c r="L9" s="28"/>
      <c r="M9" s="28"/>
      <c r="N9" s="27"/>
      <c r="O9" s="28"/>
      <c r="P9" s="27"/>
      <c r="Q9" s="28"/>
      <c r="R9" s="27"/>
      <c r="S9" s="28"/>
      <c r="T9" s="27"/>
      <c r="U9" s="28"/>
      <c r="V9" s="28"/>
      <c r="W9" s="27"/>
      <c r="X9" s="28"/>
      <c r="Y9" s="27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4.25" customHeight="1">
      <c r="A10" s="1"/>
      <c r="B10" s="1" t="s">
        <v>13</v>
      </c>
      <c r="C10" s="30">
        <v>733</v>
      </c>
      <c r="D10" s="30">
        <v>690.3</v>
      </c>
      <c r="E10" s="30">
        <v>413.4</v>
      </c>
      <c r="F10" s="30">
        <v>396</v>
      </c>
      <c r="G10" s="30">
        <v>582.3</v>
      </c>
      <c r="H10" s="30">
        <v>536.1</v>
      </c>
      <c r="I10" s="30">
        <v>412.9</v>
      </c>
      <c r="J10" s="30">
        <v>288.9</v>
      </c>
      <c r="K10" s="30">
        <v>760.5</v>
      </c>
      <c r="L10" s="30">
        <v>358.6</v>
      </c>
      <c r="M10" s="30">
        <v>347.7</v>
      </c>
      <c r="N10" s="30">
        <v>518.4</v>
      </c>
      <c r="O10" s="30">
        <v>449.8</v>
      </c>
      <c r="P10" s="30">
        <v>611.3</v>
      </c>
      <c r="Q10" s="30">
        <v>727.5</v>
      </c>
      <c r="R10" s="30">
        <v>532.6</v>
      </c>
      <c r="S10" s="30">
        <v>520</v>
      </c>
      <c r="T10" s="30">
        <v>422.7</v>
      </c>
      <c r="U10" s="30">
        <v>470.7</v>
      </c>
      <c r="V10" s="30">
        <v>403</v>
      </c>
      <c r="W10" s="30">
        <v>540.4</v>
      </c>
      <c r="X10" s="30">
        <v>588.1</v>
      </c>
      <c r="Y10" s="30">
        <v>735.9</v>
      </c>
      <c r="Z10" s="30">
        <v>708</v>
      </c>
      <c r="AA10" s="30">
        <v>475.1</v>
      </c>
      <c r="AB10" s="30">
        <v>237.2</v>
      </c>
      <c r="AC10" s="30">
        <v>417.9</v>
      </c>
      <c r="AD10" s="30">
        <v>404.5</v>
      </c>
      <c r="AE10" s="30">
        <v>993.1</v>
      </c>
      <c r="AF10" s="30">
        <v>496.1</v>
      </c>
      <c r="AG10" s="30">
        <v>747.7</v>
      </c>
      <c r="AH10" s="30">
        <v>753</v>
      </c>
      <c r="AI10" s="30">
        <v>526.9</v>
      </c>
      <c r="AJ10" s="30">
        <v>736.8</v>
      </c>
      <c r="AK10" s="30">
        <v>530.9</v>
      </c>
      <c r="AL10" s="30">
        <v>415.4</v>
      </c>
      <c r="AM10" s="30">
        <v>420.2</v>
      </c>
      <c r="AN10" s="30">
        <v>575.3</v>
      </c>
      <c r="AO10" s="30">
        <v>606.1</v>
      </c>
      <c r="AP10" s="30">
        <v>710.7</v>
      </c>
      <c r="AQ10" s="30">
        <v>538.3</v>
      </c>
      <c r="AR10" s="30">
        <v>410</v>
      </c>
      <c r="AS10" s="30">
        <v>583.8</v>
      </c>
      <c r="AT10" s="30">
        <v>312.9</v>
      </c>
      <c r="AU10" s="30">
        <v>279</v>
      </c>
      <c r="AV10" s="30">
        <v>533.4</v>
      </c>
      <c r="AW10" s="30">
        <v>332.2</v>
      </c>
      <c r="AX10" s="30">
        <v>487</v>
      </c>
      <c r="AY10" s="30">
        <v>444.3</v>
      </c>
      <c r="AZ10" s="30">
        <v>330.3</v>
      </c>
      <c r="BA10" s="30">
        <v>112.1</v>
      </c>
    </row>
    <row r="11" spans="1:53" ht="14.25" customHeight="1" thickBot="1">
      <c r="A11" s="1"/>
      <c r="B11" s="5" t="s">
        <v>14</v>
      </c>
      <c r="C11" s="65">
        <v>733</v>
      </c>
      <c r="D11" s="65">
        <v>690.3</v>
      </c>
      <c r="E11" s="65">
        <v>413.4</v>
      </c>
      <c r="F11" s="65">
        <v>396</v>
      </c>
      <c r="G11" s="65">
        <v>582.3</v>
      </c>
      <c r="H11" s="65">
        <v>536.1</v>
      </c>
      <c r="I11" s="65">
        <v>412.9</v>
      </c>
      <c r="J11" s="65">
        <v>288.9</v>
      </c>
      <c r="K11" s="65">
        <v>760.5</v>
      </c>
      <c r="L11" s="65">
        <v>358.6</v>
      </c>
      <c r="M11" s="65">
        <v>347.7</v>
      </c>
      <c r="N11" s="65">
        <v>518.4</v>
      </c>
      <c r="O11" s="65">
        <v>449.8</v>
      </c>
      <c r="P11" s="65">
        <v>611.3</v>
      </c>
      <c r="Q11" s="65">
        <v>727.5</v>
      </c>
      <c r="R11" s="65">
        <v>532.6</v>
      </c>
      <c r="S11" s="65">
        <v>520</v>
      </c>
      <c r="T11" s="65">
        <v>422.7</v>
      </c>
      <c r="U11" s="65">
        <v>470.7</v>
      </c>
      <c r="V11" s="65">
        <v>403</v>
      </c>
      <c r="W11" s="65">
        <v>540.4</v>
      </c>
      <c r="X11" s="65">
        <v>588.1</v>
      </c>
      <c r="Y11" s="65">
        <v>735.9</v>
      </c>
      <c r="Z11" s="65">
        <v>708</v>
      </c>
      <c r="AA11" s="65">
        <v>475.1</v>
      </c>
      <c r="AB11" s="65">
        <v>237.2</v>
      </c>
      <c r="AC11" s="65">
        <v>417.9</v>
      </c>
      <c r="AD11" s="65">
        <v>404.5</v>
      </c>
      <c r="AE11" s="65">
        <v>993.1</v>
      </c>
      <c r="AF11" s="65">
        <v>496.1</v>
      </c>
      <c r="AG11" s="65">
        <v>747.7</v>
      </c>
      <c r="AH11" s="65">
        <v>753</v>
      </c>
      <c r="AI11" s="65">
        <v>526.9</v>
      </c>
      <c r="AJ11" s="65">
        <v>736.8</v>
      </c>
      <c r="AK11" s="65">
        <v>530.9</v>
      </c>
      <c r="AL11" s="65">
        <v>415.4</v>
      </c>
      <c r="AM11" s="65">
        <v>420.2</v>
      </c>
      <c r="AN11" s="65">
        <v>575.3</v>
      </c>
      <c r="AO11" s="65">
        <v>606.1</v>
      </c>
      <c r="AP11" s="65">
        <v>710.7</v>
      </c>
      <c r="AQ11" s="65">
        <v>538.3</v>
      </c>
      <c r="AR11" s="65">
        <v>410</v>
      </c>
      <c r="AS11" s="65">
        <v>583.8</v>
      </c>
      <c r="AT11" s="65">
        <v>312.9</v>
      </c>
      <c r="AU11" s="65">
        <v>279</v>
      </c>
      <c r="AV11" s="65">
        <v>533.4</v>
      </c>
      <c r="AW11" s="65">
        <v>332.2</v>
      </c>
      <c r="AX11" s="65">
        <v>487</v>
      </c>
      <c r="AY11" s="65">
        <v>444.3</v>
      </c>
      <c r="AZ11" s="65">
        <v>330.3</v>
      </c>
      <c r="BA11" s="65">
        <v>112.1</v>
      </c>
    </row>
    <row r="12" spans="1:53" ht="13.5" customHeight="1" thickTop="1">
      <c r="A12" s="79" t="s">
        <v>6</v>
      </c>
      <c r="B12" s="15" t="s">
        <v>3</v>
      </c>
      <c r="C12" s="66">
        <f>C11*30%/100</f>
        <v>2.199</v>
      </c>
      <c r="D12" s="66">
        <f>D11*45%/100</f>
        <v>3.10635</v>
      </c>
      <c r="E12" s="66">
        <f>E11*45%/100</f>
        <v>1.8603</v>
      </c>
      <c r="F12" s="66">
        <f>F11*30%/100</f>
        <v>1.188</v>
      </c>
      <c r="G12" s="66">
        <f>G11*45%/100</f>
        <v>2.6203499999999997</v>
      </c>
      <c r="H12" s="66">
        <f>H11*45%/100</f>
        <v>2.41245</v>
      </c>
      <c r="I12" s="67">
        <f>I11*10%/100</f>
        <v>0.4129</v>
      </c>
      <c r="J12" s="66">
        <f>J11*30%/100</f>
        <v>0.8666999999999999</v>
      </c>
      <c r="K12" s="66">
        <f>K11*45%/100</f>
        <v>3.42225</v>
      </c>
      <c r="L12" s="66">
        <f>L11*45%/100</f>
        <v>1.6137000000000001</v>
      </c>
      <c r="M12" s="66">
        <f>M11*30%/100</f>
        <v>1.0431</v>
      </c>
      <c r="N12" s="66">
        <f>N11*45%/100</f>
        <v>2.3328</v>
      </c>
      <c r="O12" s="66">
        <f>O11*45%/100</f>
        <v>2.0241</v>
      </c>
      <c r="P12" s="67">
        <f>P11*45%/100</f>
        <v>2.75085</v>
      </c>
      <c r="Q12" s="66">
        <f>Q11*30%/100</f>
        <v>2.1825</v>
      </c>
      <c r="R12" s="66">
        <f>R11*45%/100</f>
        <v>2.3967</v>
      </c>
      <c r="S12" s="66">
        <f>S11*45%/100</f>
        <v>2.34</v>
      </c>
      <c r="T12" s="67">
        <f>T11*10%/100</f>
        <v>0.4227</v>
      </c>
      <c r="U12" s="66">
        <f>U11*45%/100</f>
        <v>2.11815</v>
      </c>
      <c r="V12" s="66">
        <f>V11*30%/100</f>
        <v>1.2089999999999999</v>
      </c>
      <c r="W12" s="66">
        <f>W11*45%/100</f>
        <v>2.4318</v>
      </c>
      <c r="X12" s="66">
        <f>X11*45%/100</f>
        <v>2.64645</v>
      </c>
      <c r="Y12" s="67">
        <f>Y11*10%/100</f>
        <v>0.7359</v>
      </c>
      <c r="Z12" s="66">
        <f>Z11*30%/100</f>
        <v>2.124</v>
      </c>
      <c r="AA12" s="66">
        <f>AA11*45%/100</f>
        <v>2.13795</v>
      </c>
      <c r="AB12" s="66">
        <f>AB11*45%/100</f>
        <v>1.0674</v>
      </c>
      <c r="AC12" s="67">
        <f>AC11*10%/100</f>
        <v>0.4179</v>
      </c>
      <c r="AD12" s="66">
        <f>AD11*45%/100</f>
        <v>1.8202500000000001</v>
      </c>
      <c r="AE12" s="66">
        <f>AE11*30%/100</f>
        <v>2.9793000000000003</v>
      </c>
      <c r="AF12" s="66">
        <f>AF11*45%/100</f>
        <v>2.23245</v>
      </c>
      <c r="AG12" s="66">
        <f>AG11*45%/100</f>
        <v>3.36465</v>
      </c>
      <c r="AH12" s="67">
        <f>AH11*10%/100</f>
        <v>0.753</v>
      </c>
      <c r="AI12" s="66">
        <f>AI11*30%/100</f>
        <v>1.5807</v>
      </c>
      <c r="AJ12" s="66">
        <f>AJ11*45%/100</f>
        <v>3.3156</v>
      </c>
      <c r="AK12" s="66">
        <f>AK11*45%/100</f>
        <v>2.38905</v>
      </c>
      <c r="AL12" s="67">
        <f>AL11*10%/100</f>
        <v>0.4154</v>
      </c>
      <c r="AM12" s="66">
        <f>AM11*45%/100</f>
        <v>1.8909</v>
      </c>
      <c r="AN12" s="66">
        <f>AN11*30%/100</f>
        <v>1.7258999999999998</v>
      </c>
      <c r="AO12" s="66">
        <f>AO11*45%/100</f>
        <v>2.72745</v>
      </c>
      <c r="AP12" s="66">
        <f>AP11*45%/100</f>
        <v>3.1981500000000005</v>
      </c>
      <c r="AQ12" s="67">
        <f>AQ11*10%/100</f>
        <v>0.5383</v>
      </c>
      <c r="AR12" s="66">
        <f>AR11*30%/100</f>
        <v>1.23</v>
      </c>
      <c r="AS12" s="66">
        <f>AS11*45%/100</f>
        <v>2.6271</v>
      </c>
      <c r="AT12" s="67">
        <f>AT11*10%/100</f>
        <v>0.3129</v>
      </c>
      <c r="AU12" s="66">
        <f>AU11*45%/100</f>
        <v>1.2555</v>
      </c>
      <c r="AV12" s="66">
        <f>AV11*45%/100</f>
        <v>2.4003</v>
      </c>
      <c r="AW12" s="66">
        <f>AW11*45%/100</f>
        <v>1.4949000000000001</v>
      </c>
      <c r="AX12" s="67">
        <f>AX11*10%/100</f>
        <v>0.48700000000000004</v>
      </c>
      <c r="AY12" s="66">
        <f>AY11*45%/100</f>
        <v>1.99935</v>
      </c>
      <c r="AZ12" s="66">
        <f>AZ11*45%/100</f>
        <v>1.4863500000000003</v>
      </c>
      <c r="BA12" s="67">
        <f>BA11*10%/100</f>
        <v>0.1121</v>
      </c>
    </row>
    <row r="13" spans="1:53" s="8" customFormat="1" ht="16.5" customHeight="1">
      <c r="A13" s="80"/>
      <c r="B13" s="12" t="s">
        <v>17</v>
      </c>
      <c r="C13" s="31">
        <f aca="true" t="shared" si="0" ref="C13:I13">1007.68*C12</f>
        <v>2215.8883199999996</v>
      </c>
      <c r="D13" s="31">
        <f t="shared" si="0"/>
        <v>3130.206768</v>
      </c>
      <c r="E13" s="31">
        <f t="shared" si="0"/>
        <v>1874.587104</v>
      </c>
      <c r="F13" s="31">
        <f t="shared" si="0"/>
        <v>1197.12384</v>
      </c>
      <c r="G13" s="31">
        <f t="shared" si="0"/>
        <v>2640.4742879999994</v>
      </c>
      <c r="H13" s="31">
        <f t="shared" si="0"/>
        <v>2430.977616</v>
      </c>
      <c r="I13" s="32">
        <f t="shared" si="0"/>
        <v>416.07107199999996</v>
      </c>
      <c r="J13" s="31">
        <f aca="true" t="shared" si="1" ref="J13:Y13">1007.68*J12</f>
        <v>873.3562559999999</v>
      </c>
      <c r="K13" s="31">
        <f t="shared" si="1"/>
        <v>3448.5328799999997</v>
      </c>
      <c r="L13" s="31">
        <f t="shared" si="1"/>
        <v>1626.093216</v>
      </c>
      <c r="M13" s="31">
        <f t="shared" si="1"/>
        <v>1051.1110079999999</v>
      </c>
      <c r="N13" s="31">
        <f t="shared" si="1"/>
        <v>2350.715904</v>
      </c>
      <c r="O13" s="31">
        <f t="shared" si="1"/>
        <v>2039.6450879999998</v>
      </c>
      <c r="P13" s="32">
        <f t="shared" si="1"/>
        <v>2771.9765279999997</v>
      </c>
      <c r="Q13" s="31">
        <f t="shared" si="1"/>
        <v>2199.2616</v>
      </c>
      <c r="R13" s="31">
        <f t="shared" si="1"/>
        <v>2415.106656</v>
      </c>
      <c r="S13" s="31">
        <f t="shared" si="1"/>
        <v>2357.9712</v>
      </c>
      <c r="T13" s="32">
        <f t="shared" si="1"/>
        <v>425.946336</v>
      </c>
      <c r="U13" s="31">
        <f t="shared" si="1"/>
        <v>2134.417392</v>
      </c>
      <c r="V13" s="31">
        <f t="shared" si="1"/>
        <v>1218.2851199999998</v>
      </c>
      <c r="W13" s="31">
        <f t="shared" si="1"/>
        <v>2450.476224</v>
      </c>
      <c r="X13" s="31">
        <f t="shared" si="1"/>
        <v>2666.774736</v>
      </c>
      <c r="Y13" s="32">
        <f t="shared" si="1"/>
        <v>741.551712</v>
      </c>
      <c r="Z13" s="31">
        <f aca="true" t="shared" si="2" ref="Z13:AQ13">1007.68*Z12</f>
        <v>2140.31232</v>
      </c>
      <c r="AA13" s="31">
        <f t="shared" si="2"/>
        <v>2154.369456</v>
      </c>
      <c r="AB13" s="31">
        <f t="shared" si="2"/>
        <v>1075.5976319999997</v>
      </c>
      <c r="AC13" s="32">
        <f t="shared" si="2"/>
        <v>421.109472</v>
      </c>
      <c r="AD13" s="31">
        <f t="shared" si="2"/>
        <v>1834.22952</v>
      </c>
      <c r="AE13" s="31">
        <f t="shared" si="2"/>
        <v>3002.181024</v>
      </c>
      <c r="AF13" s="31">
        <f t="shared" si="2"/>
        <v>2249.5952159999997</v>
      </c>
      <c r="AG13" s="31">
        <f t="shared" si="2"/>
        <v>3390.490512</v>
      </c>
      <c r="AH13" s="32">
        <f t="shared" si="2"/>
        <v>758.7830399999999</v>
      </c>
      <c r="AI13" s="31">
        <f t="shared" si="2"/>
        <v>1592.8397759999998</v>
      </c>
      <c r="AJ13" s="31">
        <f t="shared" si="2"/>
        <v>3341.063808</v>
      </c>
      <c r="AK13" s="31">
        <f t="shared" si="2"/>
        <v>2407.397904</v>
      </c>
      <c r="AL13" s="32">
        <f t="shared" si="2"/>
        <v>418.59027199999997</v>
      </c>
      <c r="AM13" s="31">
        <f t="shared" si="2"/>
        <v>1905.422112</v>
      </c>
      <c r="AN13" s="31">
        <f t="shared" si="2"/>
        <v>1739.1549119999997</v>
      </c>
      <c r="AO13" s="31">
        <f t="shared" si="2"/>
        <v>2748.396816</v>
      </c>
      <c r="AP13" s="31">
        <f t="shared" si="2"/>
        <v>3222.7117920000005</v>
      </c>
      <c r="AQ13" s="32">
        <f t="shared" si="2"/>
        <v>542.434144</v>
      </c>
      <c r="AR13" s="31">
        <f aca="true" t="shared" si="3" ref="AR13:AX13">1007.68*AR12</f>
        <v>1239.4463999999998</v>
      </c>
      <c r="AS13" s="31">
        <f t="shared" si="3"/>
        <v>2647.276128</v>
      </c>
      <c r="AT13" s="32">
        <f t="shared" si="3"/>
        <v>315.303072</v>
      </c>
      <c r="AU13" s="31">
        <f t="shared" si="3"/>
        <v>1265.14224</v>
      </c>
      <c r="AV13" s="31">
        <f t="shared" si="3"/>
        <v>2418.734304</v>
      </c>
      <c r="AW13" s="31">
        <f t="shared" si="3"/>
        <v>1506.380832</v>
      </c>
      <c r="AX13" s="32">
        <f t="shared" si="3"/>
        <v>490.74016</v>
      </c>
      <c r="AY13" s="31">
        <f>1007.68*AY12</f>
        <v>2014.705008</v>
      </c>
      <c r="AZ13" s="31">
        <f>1007.68*AZ12</f>
        <v>1497.7651680000001</v>
      </c>
      <c r="BA13" s="32">
        <f>1007.68*BA12</f>
        <v>112.960928</v>
      </c>
    </row>
    <row r="14" spans="1:53" ht="13.5" customHeight="1">
      <c r="A14" s="80"/>
      <c r="B14" s="12" t="s">
        <v>2</v>
      </c>
      <c r="C14" s="33">
        <f aca="true" t="shared" si="4" ref="C14:I14">C13/C10/12</f>
        <v>0.25192</v>
      </c>
      <c r="D14" s="33">
        <f t="shared" si="4"/>
        <v>0.37788</v>
      </c>
      <c r="E14" s="33">
        <f t="shared" si="4"/>
        <v>0.37788</v>
      </c>
      <c r="F14" s="33">
        <f t="shared" si="4"/>
        <v>0.25192</v>
      </c>
      <c r="G14" s="33">
        <f t="shared" si="4"/>
        <v>0.37787999999999994</v>
      </c>
      <c r="H14" s="33">
        <f t="shared" si="4"/>
        <v>0.37788</v>
      </c>
      <c r="I14" s="34">
        <f t="shared" si="4"/>
        <v>0.08397333333333333</v>
      </c>
      <c r="J14" s="33">
        <f aca="true" t="shared" si="5" ref="J14:Y14">J13/J10/12</f>
        <v>0.25192</v>
      </c>
      <c r="K14" s="33">
        <f t="shared" si="5"/>
        <v>0.37788</v>
      </c>
      <c r="L14" s="33">
        <f t="shared" si="5"/>
        <v>0.37788</v>
      </c>
      <c r="M14" s="33">
        <f t="shared" si="5"/>
        <v>0.25192</v>
      </c>
      <c r="N14" s="33">
        <f t="shared" si="5"/>
        <v>0.37788000000000005</v>
      </c>
      <c r="O14" s="33">
        <f t="shared" si="5"/>
        <v>0.37787999999999994</v>
      </c>
      <c r="P14" s="34">
        <f t="shared" si="5"/>
        <v>0.37788</v>
      </c>
      <c r="Q14" s="33">
        <f t="shared" si="5"/>
        <v>0.25192</v>
      </c>
      <c r="R14" s="33">
        <f t="shared" si="5"/>
        <v>0.37788</v>
      </c>
      <c r="S14" s="33">
        <f t="shared" si="5"/>
        <v>0.37788</v>
      </c>
      <c r="T14" s="34">
        <f t="shared" si="5"/>
        <v>0.08397333333333333</v>
      </c>
      <c r="U14" s="33">
        <f t="shared" si="5"/>
        <v>0.37788</v>
      </c>
      <c r="V14" s="33">
        <f t="shared" si="5"/>
        <v>0.25192</v>
      </c>
      <c r="W14" s="33">
        <f t="shared" si="5"/>
        <v>0.37788</v>
      </c>
      <c r="X14" s="33">
        <f t="shared" si="5"/>
        <v>0.37788</v>
      </c>
      <c r="Y14" s="34">
        <f t="shared" si="5"/>
        <v>0.08397333333333333</v>
      </c>
      <c r="Z14" s="33">
        <f aca="true" t="shared" si="6" ref="Z14:AQ14">Z13/Z10/12</f>
        <v>0.25192</v>
      </c>
      <c r="AA14" s="33">
        <f t="shared" si="6"/>
        <v>0.37788</v>
      </c>
      <c r="AB14" s="33">
        <f t="shared" si="6"/>
        <v>0.37787999999999994</v>
      </c>
      <c r="AC14" s="34">
        <f t="shared" si="6"/>
        <v>0.08397333333333333</v>
      </c>
      <c r="AD14" s="33">
        <f t="shared" si="6"/>
        <v>0.37788</v>
      </c>
      <c r="AE14" s="33">
        <f t="shared" si="6"/>
        <v>0.25192</v>
      </c>
      <c r="AF14" s="33">
        <f t="shared" si="6"/>
        <v>0.37787999999999994</v>
      </c>
      <c r="AG14" s="33">
        <f t="shared" si="6"/>
        <v>0.37788</v>
      </c>
      <c r="AH14" s="34">
        <f t="shared" si="6"/>
        <v>0.08397333333333333</v>
      </c>
      <c r="AI14" s="33">
        <f t="shared" si="6"/>
        <v>0.25192</v>
      </c>
      <c r="AJ14" s="33">
        <f t="shared" si="6"/>
        <v>0.37788</v>
      </c>
      <c r="AK14" s="33">
        <f t="shared" si="6"/>
        <v>0.37788</v>
      </c>
      <c r="AL14" s="34">
        <f t="shared" si="6"/>
        <v>0.08397333333333333</v>
      </c>
      <c r="AM14" s="33">
        <f t="shared" si="6"/>
        <v>0.37788</v>
      </c>
      <c r="AN14" s="33">
        <f t="shared" si="6"/>
        <v>0.25192</v>
      </c>
      <c r="AO14" s="33">
        <f t="shared" si="6"/>
        <v>0.37788</v>
      </c>
      <c r="AP14" s="33">
        <f t="shared" si="6"/>
        <v>0.37788000000000005</v>
      </c>
      <c r="AQ14" s="34">
        <f t="shared" si="6"/>
        <v>0.08397333333333333</v>
      </c>
      <c r="AR14" s="33">
        <f aca="true" t="shared" si="7" ref="AR14:AX14">AR13/AR10/12</f>
        <v>0.25192</v>
      </c>
      <c r="AS14" s="33">
        <f t="shared" si="7"/>
        <v>0.37788</v>
      </c>
      <c r="AT14" s="34">
        <f t="shared" si="7"/>
        <v>0.08397333333333334</v>
      </c>
      <c r="AU14" s="33">
        <f t="shared" si="7"/>
        <v>0.37788</v>
      </c>
      <c r="AV14" s="33">
        <f t="shared" si="7"/>
        <v>0.37788</v>
      </c>
      <c r="AW14" s="33">
        <f t="shared" si="7"/>
        <v>0.37788</v>
      </c>
      <c r="AX14" s="34">
        <f t="shared" si="7"/>
        <v>0.08397333333333333</v>
      </c>
      <c r="AY14" s="33">
        <f>AY13/AY10/12</f>
        <v>0.37788</v>
      </c>
      <c r="AZ14" s="33">
        <f>AZ13/AZ10/12</f>
        <v>0.37788</v>
      </c>
      <c r="BA14" s="34">
        <f>BA13/BA10/12</f>
        <v>0.08397333333333333</v>
      </c>
    </row>
    <row r="15" spans="1:53" ht="15" customHeight="1" thickBot="1">
      <c r="A15" s="81"/>
      <c r="B15" s="16" t="s">
        <v>0</v>
      </c>
      <c r="C15" s="35" t="s">
        <v>18</v>
      </c>
      <c r="D15" s="35" t="s">
        <v>18</v>
      </c>
      <c r="E15" s="35" t="s">
        <v>18</v>
      </c>
      <c r="F15" s="35" t="s">
        <v>18</v>
      </c>
      <c r="G15" s="35" t="s">
        <v>18</v>
      </c>
      <c r="H15" s="35" t="s">
        <v>18</v>
      </c>
      <c r="I15" s="36" t="s">
        <v>18</v>
      </c>
      <c r="J15" s="35" t="s">
        <v>18</v>
      </c>
      <c r="K15" s="35" t="s">
        <v>18</v>
      </c>
      <c r="L15" s="35" t="s">
        <v>18</v>
      </c>
      <c r="M15" s="35" t="s">
        <v>18</v>
      </c>
      <c r="N15" s="35" t="s">
        <v>18</v>
      </c>
      <c r="O15" s="35" t="s">
        <v>18</v>
      </c>
      <c r="P15" s="36" t="s">
        <v>18</v>
      </c>
      <c r="Q15" s="35" t="s">
        <v>18</v>
      </c>
      <c r="R15" s="35" t="s">
        <v>18</v>
      </c>
      <c r="S15" s="35" t="s">
        <v>18</v>
      </c>
      <c r="T15" s="36" t="s">
        <v>18</v>
      </c>
      <c r="U15" s="35" t="s">
        <v>18</v>
      </c>
      <c r="V15" s="35" t="s">
        <v>18</v>
      </c>
      <c r="W15" s="35" t="s">
        <v>18</v>
      </c>
      <c r="X15" s="35" t="s">
        <v>18</v>
      </c>
      <c r="Y15" s="36" t="s">
        <v>18</v>
      </c>
      <c r="Z15" s="35" t="s">
        <v>18</v>
      </c>
      <c r="AA15" s="35" t="s">
        <v>18</v>
      </c>
      <c r="AB15" s="35" t="s">
        <v>18</v>
      </c>
      <c r="AC15" s="36" t="s">
        <v>18</v>
      </c>
      <c r="AD15" s="35" t="s">
        <v>18</v>
      </c>
      <c r="AE15" s="35" t="s">
        <v>18</v>
      </c>
      <c r="AF15" s="35" t="s">
        <v>18</v>
      </c>
      <c r="AG15" s="35" t="s">
        <v>18</v>
      </c>
      <c r="AH15" s="36" t="s">
        <v>18</v>
      </c>
      <c r="AI15" s="35" t="s">
        <v>18</v>
      </c>
      <c r="AJ15" s="35" t="s">
        <v>18</v>
      </c>
      <c r="AK15" s="35" t="s">
        <v>18</v>
      </c>
      <c r="AL15" s="36" t="s">
        <v>18</v>
      </c>
      <c r="AM15" s="35" t="s">
        <v>18</v>
      </c>
      <c r="AN15" s="35" t="s">
        <v>18</v>
      </c>
      <c r="AO15" s="35" t="s">
        <v>18</v>
      </c>
      <c r="AP15" s="35" t="s">
        <v>18</v>
      </c>
      <c r="AQ15" s="36" t="s">
        <v>18</v>
      </c>
      <c r="AR15" s="35" t="s">
        <v>18</v>
      </c>
      <c r="AS15" s="35" t="s">
        <v>18</v>
      </c>
      <c r="AT15" s="36" t="s">
        <v>18</v>
      </c>
      <c r="AU15" s="35" t="s">
        <v>18</v>
      </c>
      <c r="AV15" s="35" t="s">
        <v>18</v>
      </c>
      <c r="AW15" s="35" t="s">
        <v>18</v>
      </c>
      <c r="AX15" s="36" t="s">
        <v>18</v>
      </c>
      <c r="AY15" s="35" t="s">
        <v>18</v>
      </c>
      <c r="AZ15" s="35" t="s">
        <v>18</v>
      </c>
      <c r="BA15" s="36" t="s">
        <v>18</v>
      </c>
    </row>
    <row r="16" spans="1:53" ht="13.5" thickTop="1">
      <c r="A16" s="82" t="s">
        <v>21</v>
      </c>
      <c r="B16" s="19" t="s">
        <v>4</v>
      </c>
      <c r="C16" s="37">
        <f aca="true" t="shared" si="8" ref="C16:I16">C11*10%/10</f>
        <v>7.33</v>
      </c>
      <c r="D16" s="38">
        <f t="shared" si="8"/>
        <v>6.9030000000000005</v>
      </c>
      <c r="E16" s="38">
        <f t="shared" si="8"/>
        <v>4.134</v>
      </c>
      <c r="F16" s="37">
        <f t="shared" si="8"/>
        <v>3.96</v>
      </c>
      <c r="G16" s="38">
        <f t="shared" si="8"/>
        <v>5.8229999999999995</v>
      </c>
      <c r="H16" s="38">
        <f t="shared" si="8"/>
        <v>5.361000000000001</v>
      </c>
      <c r="I16" s="39">
        <f t="shared" si="8"/>
        <v>4.129</v>
      </c>
      <c r="J16" s="37">
        <f aca="true" t="shared" si="9" ref="J16:P16">J11*10%/10</f>
        <v>2.8890000000000002</v>
      </c>
      <c r="K16" s="38">
        <f t="shared" si="9"/>
        <v>7.6049999999999995</v>
      </c>
      <c r="L16" s="38">
        <f t="shared" si="9"/>
        <v>3.5860000000000007</v>
      </c>
      <c r="M16" s="37">
        <f t="shared" si="9"/>
        <v>3.4770000000000003</v>
      </c>
      <c r="N16" s="38">
        <f t="shared" si="9"/>
        <v>5.184</v>
      </c>
      <c r="O16" s="38">
        <f t="shared" si="9"/>
        <v>4.498</v>
      </c>
      <c r="P16" s="39">
        <f t="shared" si="9"/>
        <v>6.1129999999999995</v>
      </c>
      <c r="Q16" s="37">
        <f aca="true" t="shared" si="10" ref="Q16:Y16">Q11*10%/10</f>
        <v>7.275</v>
      </c>
      <c r="R16" s="38">
        <f t="shared" si="10"/>
        <v>5.3260000000000005</v>
      </c>
      <c r="S16" s="38">
        <f t="shared" si="10"/>
        <v>5.2</v>
      </c>
      <c r="T16" s="39">
        <f t="shared" si="10"/>
        <v>4.227</v>
      </c>
      <c r="U16" s="38">
        <f t="shared" si="10"/>
        <v>4.707</v>
      </c>
      <c r="V16" s="37">
        <f t="shared" si="10"/>
        <v>4.03</v>
      </c>
      <c r="W16" s="38">
        <f t="shared" si="10"/>
        <v>5.404</v>
      </c>
      <c r="X16" s="38">
        <f t="shared" si="10"/>
        <v>5.881</v>
      </c>
      <c r="Y16" s="39">
        <f t="shared" si="10"/>
        <v>7.359</v>
      </c>
      <c r="Z16" s="37">
        <f aca="true" t="shared" si="11" ref="Z16:AQ16">Z11*10%/10</f>
        <v>7.08</v>
      </c>
      <c r="AA16" s="38">
        <f t="shared" si="11"/>
        <v>4.751</v>
      </c>
      <c r="AB16" s="38">
        <f t="shared" si="11"/>
        <v>2.372</v>
      </c>
      <c r="AC16" s="39">
        <f t="shared" si="11"/>
        <v>4.179</v>
      </c>
      <c r="AD16" s="38">
        <f t="shared" si="11"/>
        <v>4.045</v>
      </c>
      <c r="AE16" s="37">
        <f t="shared" si="11"/>
        <v>9.931000000000001</v>
      </c>
      <c r="AF16" s="38">
        <f t="shared" si="11"/>
        <v>4.961</v>
      </c>
      <c r="AG16" s="38">
        <f t="shared" si="11"/>
        <v>7.477000000000001</v>
      </c>
      <c r="AH16" s="39">
        <f t="shared" si="11"/>
        <v>7.529999999999999</v>
      </c>
      <c r="AI16" s="37">
        <f t="shared" si="11"/>
        <v>5.269</v>
      </c>
      <c r="AJ16" s="38">
        <f t="shared" si="11"/>
        <v>7.367999999999999</v>
      </c>
      <c r="AK16" s="38">
        <f t="shared" si="11"/>
        <v>5.309</v>
      </c>
      <c r="AL16" s="39">
        <f t="shared" si="11"/>
        <v>4.154</v>
      </c>
      <c r="AM16" s="38">
        <f t="shared" si="11"/>
        <v>4.202</v>
      </c>
      <c r="AN16" s="37">
        <f t="shared" si="11"/>
        <v>5.753</v>
      </c>
      <c r="AO16" s="38">
        <f t="shared" si="11"/>
        <v>6.061000000000001</v>
      </c>
      <c r="AP16" s="38">
        <f t="shared" si="11"/>
        <v>7.107000000000001</v>
      </c>
      <c r="AQ16" s="39">
        <f t="shared" si="11"/>
        <v>5.383</v>
      </c>
      <c r="AR16" s="37">
        <f aca="true" t="shared" si="12" ref="AR16:AX16">AR11*10%/10</f>
        <v>4.1</v>
      </c>
      <c r="AS16" s="38">
        <f t="shared" si="12"/>
        <v>5.837999999999999</v>
      </c>
      <c r="AT16" s="39">
        <f t="shared" si="12"/>
        <v>3.129</v>
      </c>
      <c r="AU16" s="38">
        <f t="shared" si="12"/>
        <v>2.79</v>
      </c>
      <c r="AV16" s="38">
        <f t="shared" si="12"/>
        <v>5.3340000000000005</v>
      </c>
      <c r="AW16" s="38">
        <f t="shared" si="12"/>
        <v>3.322</v>
      </c>
      <c r="AX16" s="39">
        <f t="shared" si="12"/>
        <v>4.87</v>
      </c>
      <c r="AY16" s="38">
        <f>AY11*10%/10</f>
        <v>4.4430000000000005</v>
      </c>
      <c r="AZ16" s="38">
        <f>AZ11*10%/10</f>
        <v>3.303</v>
      </c>
      <c r="BA16" s="39">
        <f>BA11*10%/10</f>
        <v>1.121</v>
      </c>
    </row>
    <row r="17" spans="1:53" ht="12.75" customHeight="1">
      <c r="A17" s="83"/>
      <c r="B17" s="14" t="s">
        <v>17</v>
      </c>
      <c r="C17" s="40">
        <f aca="true" t="shared" si="13" ref="C17:I17">2281.73*C16</f>
        <v>16725.0809</v>
      </c>
      <c r="D17" s="41">
        <f t="shared" si="13"/>
        <v>15750.782190000002</v>
      </c>
      <c r="E17" s="41">
        <f t="shared" si="13"/>
        <v>9432.671820000001</v>
      </c>
      <c r="F17" s="40">
        <f t="shared" si="13"/>
        <v>9035.6508</v>
      </c>
      <c r="G17" s="41">
        <f t="shared" si="13"/>
        <v>13286.513789999999</v>
      </c>
      <c r="H17" s="41">
        <f t="shared" si="13"/>
        <v>12232.354530000002</v>
      </c>
      <c r="I17" s="42">
        <f t="shared" si="13"/>
        <v>9421.263169999998</v>
      </c>
      <c r="J17" s="40">
        <f aca="true" t="shared" si="14" ref="J17:Y17">2281.73*J16</f>
        <v>6591.91797</v>
      </c>
      <c r="K17" s="41">
        <f t="shared" si="14"/>
        <v>17352.55665</v>
      </c>
      <c r="L17" s="41">
        <f t="shared" si="14"/>
        <v>8182.283780000002</v>
      </c>
      <c r="M17" s="40">
        <f t="shared" si="14"/>
        <v>7933.575210000001</v>
      </c>
      <c r="N17" s="41">
        <f t="shared" si="14"/>
        <v>11828.48832</v>
      </c>
      <c r="O17" s="41">
        <f t="shared" si="14"/>
        <v>10263.22154</v>
      </c>
      <c r="P17" s="42">
        <f t="shared" si="14"/>
        <v>13948.215489999999</v>
      </c>
      <c r="Q17" s="40">
        <f t="shared" si="14"/>
        <v>16599.585750000002</v>
      </c>
      <c r="R17" s="41">
        <f t="shared" si="14"/>
        <v>12152.493980000001</v>
      </c>
      <c r="S17" s="41">
        <f t="shared" si="14"/>
        <v>11864.996000000001</v>
      </c>
      <c r="T17" s="42">
        <f t="shared" si="14"/>
        <v>9644.872710000001</v>
      </c>
      <c r="U17" s="41">
        <f t="shared" si="14"/>
        <v>10740.10311</v>
      </c>
      <c r="V17" s="40">
        <f t="shared" si="14"/>
        <v>9195.3719</v>
      </c>
      <c r="W17" s="41">
        <f t="shared" si="14"/>
        <v>12330.46892</v>
      </c>
      <c r="X17" s="41">
        <f t="shared" si="14"/>
        <v>13418.854130000002</v>
      </c>
      <c r="Y17" s="42">
        <f t="shared" si="14"/>
        <v>16791.25107</v>
      </c>
      <c r="Z17" s="40">
        <f aca="true" t="shared" si="15" ref="Z17:AQ17">2281.73*Z16</f>
        <v>16154.6484</v>
      </c>
      <c r="AA17" s="41">
        <f t="shared" si="15"/>
        <v>10840.499230000001</v>
      </c>
      <c r="AB17" s="41">
        <f t="shared" si="15"/>
        <v>5412.263559999999</v>
      </c>
      <c r="AC17" s="42">
        <f t="shared" si="15"/>
        <v>9535.349670000001</v>
      </c>
      <c r="AD17" s="41">
        <f t="shared" si="15"/>
        <v>9229.59785</v>
      </c>
      <c r="AE17" s="40">
        <f t="shared" si="15"/>
        <v>22659.860630000003</v>
      </c>
      <c r="AF17" s="41">
        <f t="shared" si="15"/>
        <v>11319.662530000001</v>
      </c>
      <c r="AG17" s="41">
        <f t="shared" si="15"/>
        <v>17060.495210000005</v>
      </c>
      <c r="AH17" s="42">
        <f t="shared" si="15"/>
        <v>17181.4269</v>
      </c>
      <c r="AI17" s="40">
        <f t="shared" si="15"/>
        <v>12022.435370000001</v>
      </c>
      <c r="AJ17" s="41">
        <f t="shared" si="15"/>
        <v>16811.78664</v>
      </c>
      <c r="AK17" s="41">
        <f t="shared" si="15"/>
        <v>12113.70457</v>
      </c>
      <c r="AL17" s="42">
        <f t="shared" si="15"/>
        <v>9478.306419999999</v>
      </c>
      <c r="AM17" s="41">
        <f t="shared" si="15"/>
        <v>9587.82946</v>
      </c>
      <c r="AN17" s="40">
        <f t="shared" si="15"/>
        <v>13126.79269</v>
      </c>
      <c r="AO17" s="41">
        <f t="shared" si="15"/>
        <v>13829.565530000002</v>
      </c>
      <c r="AP17" s="41">
        <f t="shared" si="15"/>
        <v>16216.255110000002</v>
      </c>
      <c r="AQ17" s="42">
        <f t="shared" si="15"/>
        <v>12282.55259</v>
      </c>
      <c r="AR17" s="40">
        <f aca="true" t="shared" si="16" ref="AR17:AX17">2281.73*AR16</f>
        <v>9355.092999999999</v>
      </c>
      <c r="AS17" s="41">
        <f t="shared" si="16"/>
        <v>13320.739739999999</v>
      </c>
      <c r="AT17" s="42">
        <f t="shared" si="16"/>
        <v>7139.53317</v>
      </c>
      <c r="AU17" s="41">
        <f t="shared" si="16"/>
        <v>6366.0267</v>
      </c>
      <c r="AV17" s="41">
        <f t="shared" si="16"/>
        <v>12170.74782</v>
      </c>
      <c r="AW17" s="41">
        <f t="shared" si="16"/>
        <v>7579.9070600000005</v>
      </c>
      <c r="AX17" s="42">
        <f t="shared" si="16"/>
        <v>11112.0251</v>
      </c>
      <c r="AY17" s="41">
        <f>2281.73*AY16</f>
        <v>10137.726390000002</v>
      </c>
      <c r="AZ17" s="41">
        <f>2281.73*AZ16</f>
        <v>7536.55419</v>
      </c>
      <c r="BA17" s="42">
        <f>2281.73*BA16</f>
        <v>2557.81933</v>
      </c>
    </row>
    <row r="18" spans="1:53" ht="15.75" customHeight="1">
      <c r="A18" s="83"/>
      <c r="B18" s="14" t="s">
        <v>2</v>
      </c>
      <c r="C18" s="40">
        <f aca="true" t="shared" si="17" ref="C18:Y18">C17/C10/12</f>
        <v>1.9014416666666667</v>
      </c>
      <c r="D18" s="41">
        <f t="shared" si="17"/>
        <v>1.901441666666667</v>
      </c>
      <c r="E18" s="41">
        <f t="shared" si="17"/>
        <v>1.901441666666667</v>
      </c>
      <c r="F18" s="40">
        <f t="shared" si="17"/>
        <v>1.9014416666666667</v>
      </c>
      <c r="G18" s="41">
        <f t="shared" si="17"/>
        <v>1.9014416666666667</v>
      </c>
      <c r="H18" s="41">
        <f t="shared" si="17"/>
        <v>1.901441666666667</v>
      </c>
      <c r="I18" s="42">
        <f t="shared" si="17"/>
        <v>1.9014416666666663</v>
      </c>
      <c r="J18" s="40">
        <f t="shared" si="17"/>
        <v>1.901441666666667</v>
      </c>
      <c r="K18" s="41">
        <f t="shared" si="17"/>
        <v>1.9014416666666667</v>
      </c>
      <c r="L18" s="41">
        <f t="shared" si="17"/>
        <v>1.901441666666667</v>
      </c>
      <c r="M18" s="40">
        <f t="shared" si="17"/>
        <v>1.901441666666667</v>
      </c>
      <c r="N18" s="41">
        <f t="shared" si="17"/>
        <v>1.901441666666667</v>
      </c>
      <c r="O18" s="41">
        <f t="shared" si="17"/>
        <v>1.9014416666666667</v>
      </c>
      <c r="P18" s="42">
        <f t="shared" si="17"/>
        <v>1.9014416666666667</v>
      </c>
      <c r="Q18" s="40">
        <f t="shared" si="17"/>
        <v>1.901441666666667</v>
      </c>
      <c r="R18" s="41">
        <f t="shared" si="17"/>
        <v>1.9014416666666667</v>
      </c>
      <c r="S18" s="41">
        <f t="shared" si="17"/>
        <v>1.901441666666667</v>
      </c>
      <c r="T18" s="42">
        <f t="shared" si="17"/>
        <v>1.901441666666667</v>
      </c>
      <c r="U18" s="41">
        <f t="shared" si="17"/>
        <v>1.9014416666666667</v>
      </c>
      <c r="V18" s="40">
        <f t="shared" si="17"/>
        <v>1.9014416666666667</v>
      </c>
      <c r="W18" s="41">
        <f t="shared" si="17"/>
        <v>1.9014416666666667</v>
      </c>
      <c r="X18" s="41">
        <f t="shared" si="17"/>
        <v>1.901441666666667</v>
      </c>
      <c r="Y18" s="42">
        <f t="shared" si="17"/>
        <v>1.9014416666666667</v>
      </c>
      <c r="Z18" s="40">
        <f aca="true" t="shared" si="18" ref="Z18:AQ18">Z17/Z10/12</f>
        <v>1.9014416666666667</v>
      </c>
      <c r="AA18" s="41">
        <f t="shared" si="18"/>
        <v>1.901441666666667</v>
      </c>
      <c r="AB18" s="41">
        <f t="shared" si="18"/>
        <v>1.9014416666666667</v>
      </c>
      <c r="AC18" s="42">
        <f t="shared" si="18"/>
        <v>1.901441666666667</v>
      </c>
      <c r="AD18" s="41">
        <f t="shared" si="18"/>
        <v>1.9014416666666667</v>
      </c>
      <c r="AE18" s="40">
        <f t="shared" si="18"/>
        <v>1.901441666666667</v>
      </c>
      <c r="AF18" s="41">
        <f t="shared" si="18"/>
        <v>1.901441666666667</v>
      </c>
      <c r="AG18" s="41">
        <f t="shared" si="18"/>
        <v>1.901441666666667</v>
      </c>
      <c r="AH18" s="42">
        <f t="shared" si="18"/>
        <v>1.9014416666666667</v>
      </c>
      <c r="AI18" s="40">
        <f t="shared" si="18"/>
        <v>1.901441666666667</v>
      </c>
      <c r="AJ18" s="41">
        <f t="shared" si="18"/>
        <v>1.9014416666666667</v>
      </c>
      <c r="AK18" s="41">
        <f t="shared" si="18"/>
        <v>1.9014416666666667</v>
      </c>
      <c r="AL18" s="42">
        <f t="shared" si="18"/>
        <v>1.9014416666666667</v>
      </c>
      <c r="AM18" s="41">
        <f t="shared" si="18"/>
        <v>1.901441666666667</v>
      </c>
      <c r="AN18" s="40">
        <f t="shared" si="18"/>
        <v>1.901441666666667</v>
      </c>
      <c r="AO18" s="41">
        <f t="shared" si="18"/>
        <v>1.901441666666667</v>
      </c>
      <c r="AP18" s="41">
        <f t="shared" si="18"/>
        <v>1.9014416666666667</v>
      </c>
      <c r="AQ18" s="42">
        <f t="shared" si="18"/>
        <v>1.9014416666666667</v>
      </c>
      <c r="AR18" s="40">
        <f aca="true" t="shared" si="19" ref="AR18:AX18">AR17/AR10/12</f>
        <v>1.9014416666666663</v>
      </c>
      <c r="AS18" s="41">
        <f t="shared" si="19"/>
        <v>1.9014416666666667</v>
      </c>
      <c r="AT18" s="42">
        <f t="shared" si="19"/>
        <v>1.9014416666666667</v>
      </c>
      <c r="AU18" s="41">
        <f t="shared" si="19"/>
        <v>1.9014416666666667</v>
      </c>
      <c r="AV18" s="41">
        <f t="shared" si="19"/>
        <v>1.901441666666667</v>
      </c>
      <c r="AW18" s="41">
        <f t="shared" si="19"/>
        <v>1.901441666666667</v>
      </c>
      <c r="AX18" s="42">
        <f t="shared" si="19"/>
        <v>1.901441666666667</v>
      </c>
      <c r="AY18" s="41">
        <f>AY17/AY10/12</f>
        <v>1.901441666666667</v>
      </c>
      <c r="AZ18" s="41">
        <f>AZ17/AZ10/12</f>
        <v>1.9014416666666667</v>
      </c>
      <c r="BA18" s="42">
        <f>BA17/BA10/12</f>
        <v>1.9014416666666667</v>
      </c>
    </row>
    <row r="19" spans="1:53" ht="13.5" customHeight="1" thickBot="1">
      <c r="A19" s="84"/>
      <c r="B19" s="16" t="s">
        <v>0</v>
      </c>
      <c r="C19" s="35" t="s">
        <v>18</v>
      </c>
      <c r="D19" s="35" t="s">
        <v>18</v>
      </c>
      <c r="E19" s="35" t="s">
        <v>18</v>
      </c>
      <c r="F19" s="35" t="s">
        <v>18</v>
      </c>
      <c r="G19" s="35" t="s">
        <v>18</v>
      </c>
      <c r="H19" s="35" t="s">
        <v>18</v>
      </c>
      <c r="I19" s="36" t="s">
        <v>18</v>
      </c>
      <c r="J19" s="35" t="s">
        <v>18</v>
      </c>
      <c r="K19" s="35" t="s">
        <v>18</v>
      </c>
      <c r="L19" s="35" t="s">
        <v>18</v>
      </c>
      <c r="M19" s="35" t="s">
        <v>18</v>
      </c>
      <c r="N19" s="35" t="s">
        <v>18</v>
      </c>
      <c r="O19" s="35" t="s">
        <v>18</v>
      </c>
      <c r="P19" s="36" t="s">
        <v>18</v>
      </c>
      <c r="Q19" s="35" t="s">
        <v>18</v>
      </c>
      <c r="R19" s="35" t="s">
        <v>18</v>
      </c>
      <c r="S19" s="35" t="s">
        <v>18</v>
      </c>
      <c r="T19" s="36" t="s">
        <v>18</v>
      </c>
      <c r="U19" s="35" t="s">
        <v>18</v>
      </c>
      <c r="V19" s="35" t="s">
        <v>18</v>
      </c>
      <c r="W19" s="35" t="s">
        <v>18</v>
      </c>
      <c r="X19" s="35" t="s">
        <v>18</v>
      </c>
      <c r="Y19" s="36" t="s">
        <v>18</v>
      </c>
      <c r="Z19" s="35" t="s">
        <v>18</v>
      </c>
      <c r="AA19" s="35" t="s">
        <v>18</v>
      </c>
      <c r="AB19" s="35" t="s">
        <v>18</v>
      </c>
      <c r="AC19" s="36" t="s">
        <v>18</v>
      </c>
      <c r="AD19" s="35" t="s">
        <v>18</v>
      </c>
      <c r="AE19" s="35" t="s">
        <v>18</v>
      </c>
      <c r="AF19" s="35" t="s">
        <v>18</v>
      </c>
      <c r="AG19" s="35" t="s">
        <v>18</v>
      </c>
      <c r="AH19" s="36" t="s">
        <v>18</v>
      </c>
      <c r="AI19" s="35" t="s">
        <v>18</v>
      </c>
      <c r="AJ19" s="35" t="s">
        <v>18</v>
      </c>
      <c r="AK19" s="35" t="s">
        <v>18</v>
      </c>
      <c r="AL19" s="36" t="s">
        <v>18</v>
      </c>
      <c r="AM19" s="35" t="s">
        <v>18</v>
      </c>
      <c r="AN19" s="35" t="s">
        <v>18</v>
      </c>
      <c r="AO19" s="35" t="s">
        <v>18</v>
      </c>
      <c r="AP19" s="35" t="s">
        <v>18</v>
      </c>
      <c r="AQ19" s="36" t="s">
        <v>18</v>
      </c>
      <c r="AR19" s="35" t="s">
        <v>18</v>
      </c>
      <c r="AS19" s="35" t="s">
        <v>18</v>
      </c>
      <c r="AT19" s="36" t="s">
        <v>18</v>
      </c>
      <c r="AU19" s="35" t="s">
        <v>18</v>
      </c>
      <c r="AV19" s="35" t="s">
        <v>18</v>
      </c>
      <c r="AW19" s="35" t="s">
        <v>18</v>
      </c>
      <c r="AX19" s="36" t="s">
        <v>18</v>
      </c>
      <c r="AY19" s="35" t="s">
        <v>18</v>
      </c>
      <c r="AZ19" s="35" t="s">
        <v>18</v>
      </c>
      <c r="BA19" s="36" t="s">
        <v>18</v>
      </c>
    </row>
    <row r="20" spans="1:53" ht="15" customHeight="1" thickTop="1">
      <c r="A20" s="82" t="s">
        <v>22</v>
      </c>
      <c r="B20" s="17" t="s">
        <v>15</v>
      </c>
      <c r="C20" s="43">
        <v>618.4</v>
      </c>
      <c r="D20" s="43">
        <v>601.1</v>
      </c>
      <c r="E20" s="43">
        <v>382</v>
      </c>
      <c r="F20" s="43">
        <v>335.3</v>
      </c>
      <c r="G20" s="43">
        <v>479.3</v>
      </c>
      <c r="H20" s="43">
        <v>474.8</v>
      </c>
      <c r="I20" s="44">
        <v>398</v>
      </c>
      <c r="J20" s="43">
        <v>312.3</v>
      </c>
      <c r="K20" s="43">
        <v>673</v>
      </c>
      <c r="L20" s="43">
        <v>324.6</v>
      </c>
      <c r="M20" s="43">
        <v>299.8</v>
      </c>
      <c r="N20" s="43">
        <v>434.2</v>
      </c>
      <c r="O20" s="43">
        <v>373</v>
      </c>
      <c r="P20" s="44">
        <v>522.6</v>
      </c>
      <c r="Q20" s="43">
        <v>592.3</v>
      </c>
      <c r="R20" s="43">
        <v>438.2</v>
      </c>
      <c r="S20" s="43">
        <v>469.3</v>
      </c>
      <c r="T20" s="44">
        <v>343.6</v>
      </c>
      <c r="U20" s="43">
        <v>417.8</v>
      </c>
      <c r="V20" s="43">
        <v>329.7</v>
      </c>
      <c r="W20" s="43">
        <v>486.7</v>
      </c>
      <c r="X20" s="43">
        <v>490.1</v>
      </c>
      <c r="Y20" s="44">
        <v>600.2</v>
      </c>
      <c r="Z20" s="43">
        <v>575.4</v>
      </c>
      <c r="AA20" s="43">
        <v>428.7</v>
      </c>
      <c r="AB20" s="43">
        <v>214.9</v>
      </c>
      <c r="AC20" s="44">
        <v>331.1</v>
      </c>
      <c r="AD20" s="43">
        <v>329.4</v>
      </c>
      <c r="AE20" s="43">
        <v>814.2</v>
      </c>
      <c r="AF20" s="43">
        <v>411.6</v>
      </c>
      <c r="AG20" s="43">
        <v>606.2</v>
      </c>
      <c r="AH20" s="44">
        <v>613.5</v>
      </c>
      <c r="AI20" s="43">
        <v>473.3</v>
      </c>
      <c r="AJ20" s="43">
        <v>607.8</v>
      </c>
      <c r="AK20" s="43">
        <v>463.8</v>
      </c>
      <c r="AL20" s="44">
        <v>336.2</v>
      </c>
      <c r="AM20" s="43">
        <v>358.5</v>
      </c>
      <c r="AN20" s="43">
        <v>603.5</v>
      </c>
      <c r="AO20" s="43">
        <v>619.8</v>
      </c>
      <c r="AP20" s="43">
        <v>669.1</v>
      </c>
      <c r="AQ20" s="44">
        <v>484.3</v>
      </c>
      <c r="AR20" s="43">
        <v>525.6</v>
      </c>
      <c r="AS20" s="43">
        <v>614.9</v>
      </c>
      <c r="AT20" s="44">
        <v>273.4</v>
      </c>
      <c r="AU20" s="43">
        <v>268.8</v>
      </c>
      <c r="AV20" s="43">
        <v>493.2</v>
      </c>
      <c r="AW20" s="43">
        <v>282</v>
      </c>
      <c r="AX20" s="44">
        <v>484.9</v>
      </c>
      <c r="AY20" s="43">
        <v>473.9</v>
      </c>
      <c r="AZ20" s="43">
        <v>273.4</v>
      </c>
      <c r="BA20" s="44">
        <v>183.9</v>
      </c>
    </row>
    <row r="21" spans="1:53" ht="12.75">
      <c r="A21" s="83"/>
      <c r="B21" s="13" t="s">
        <v>4</v>
      </c>
      <c r="C21" s="43">
        <f aca="true" t="shared" si="20" ref="C21:I21">C20*0.1</f>
        <v>61.84</v>
      </c>
      <c r="D21" s="43">
        <f t="shared" si="20"/>
        <v>60.11000000000001</v>
      </c>
      <c r="E21" s="43">
        <f t="shared" si="20"/>
        <v>38.2</v>
      </c>
      <c r="F21" s="43">
        <f t="shared" si="20"/>
        <v>33.53</v>
      </c>
      <c r="G21" s="43">
        <f t="shared" si="20"/>
        <v>47.93000000000001</v>
      </c>
      <c r="H21" s="43">
        <f t="shared" si="20"/>
        <v>47.480000000000004</v>
      </c>
      <c r="I21" s="43">
        <f t="shared" si="20"/>
        <v>39.800000000000004</v>
      </c>
      <c r="J21" s="43">
        <f>J20*0.08</f>
        <v>24.984</v>
      </c>
      <c r="K21" s="43">
        <f aca="true" t="shared" si="21" ref="K21:AZ21">K20*0.1</f>
        <v>67.3</v>
      </c>
      <c r="L21" s="43">
        <f t="shared" si="21"/>
        <v>32.46</v>
      </c>
      <c r="M21" s="43">
        <f t="shared" si="21"/>
        <v>29.980000000000004</v>
      </c>
      <c r="N21" s="43">
        <f t="shared" si="21"/>
        <v>43.42</v>
      </c>
      <c r="O21" s="43">
        <f t="shared" si="21"/>
        <v>37.300000000000004</v>
      </c>
      <c r="P21" s="43">
        <f t="shared" si="21"/>
        <v>52.260000000000005</v>
      </c>
      <c r="Q21" s="43">
        <f t="shared" si="21"/>
        <v>59.23</v>
      </c>
      <c r="R21" s="43">
        <f t="shared" si="21"/>
        <v>43.82</v>
      </c>
      <c r="S21" s="43">
        <f t="shared" si="21"/>
        <v>46.93000000000001</v>
      </c>
      <c r="T21" s="43">
        <f t="shared" si="21"/>
        <v>34.36000000000001</v>
      </c>
      <c r="U21" s="43">
        <f t="shared" si="21"/>
        <v>41.78</v>
      </c>
      <c r="V21" s="43">
        <f t="shared" si="21"/>
        <v>32.97</v>
      </c>
      <c r="W21" s="43">
        <f t="shared" si="21"/>
        <v>48.67</v>
      </c>
      <c r="X21" s="43">
        <f t="shared" si="21"/>
        <v>49.010000000000005</v>
      </c>
      <c r="Y21" s="43">
        <f t="shared" si="21"/>
        <v>60.02000000000001</v>
      </c>
      <c r="Z21" s="43">
        <f t="shared" si="21"/>
        <v>57.54</v>
      </c>
      <c r="AA21" s="43">
        <f t="shared" si="21"/>
        <v>42.870000000000005</v>
      </c>
      <c r="AB21" s="43">
        <f t="shared" si="21"/>
        <v>21.490000000000002</v>
      </c>
      <c r="AC21" s="43">
        <f t="shared" si="21"/>
        <v>33.11000000000001</v>
      </c>
      <c r="AD21" s="43">
        <f t="shared" si="21"/>
        <v>32.94</v>
      </c>
      <c r="AE21" s="43">
        <f t="shared" si="21"/>
        <v>81.42000000000002</v>
      </c>
      <c r="AF21" s="43">
        <f t="shared" si="21"/>
        <v>41.160000000000004</v>
      </c>
      <c r="AG21" s="43">
        <f t="shared" si="21"/>
        <v>60.620000000000005</v>
      </c>
      <c r="AH21" s="43">
        <f t="shared" si="21"/>
        <v>61.35</v>
      </c>
      <c r="AI21" s="43">
        <f t="shared" si="21"/>
        <v>47.330000000000005</v>
      </c>
      <c r="AJ21" s="43">
        <f t="shared" si="21"/>
        <v>60.78</v>
      </c>
      <c r="AK21" s="43">
        <f t="shared" si="21"/>
        <v>46.38</v>
      </c>
      <c r="AL21" s="43">
        <f t="shared" si="21"/>
        <v>33.62</v>
      </c>
      <c r="AM21" s="43">
        <f t="shared" si="21"/>
        <v>35.85</v>
      </c>
      <c r="AN21" s="43">
        <f>AN20*0.08</f>
        <v>48.28</v>
      </c>
      <c r="AO21" s="43">
        <f>AO20*0.08</f>
        <v>49.583999999999996</v>
      </c>
      <c r="AP21" s="43">
        <f t="shared" si="21"/>
        <v>66.91000000000001</v>
      </c>
      <c r="AQ21" s="43">
        <f t="shared" si="21"/>
        <v>48.43000000000001</v>
      </c>
      <c r="AR21" s="43">
        <f>AR20*0.08</f>
        <v>42.048</v>
      </c>
      <c r="AS21" s="43">
        <f>AS20*0.08</f>
        <v>49.192</v>
      </c>
      <c r="AT21" s="43">
        <f t="shared" si="21"/>
        <v>27.34</v>
      </c>
      <c r="AU21" s="43">
        <f t="shared" si="21"/>
        <v>26.880000000000003</v>
      </c>
      <c r="AV21" s="43">
        <f t="shared" si="21"/>
        <v>49.32</v>
      </c>
      <c r="AW21" s="43">
        <f t="shared" si="21"/>
        <v>28.200000000000003</v>
      </c>
      <c r="AX21" s="43">
        <f t="shared" si="21"/>
        <v>48.49</v>
      </c>
      <c r="AY21" s="43">
        <f>AY20*0.08</f>
        <v>37.912</v>
      </c>
      <c r="AZ21" s="43">
        <f t="shared" si="21"/>
        <v>27.34</v>
      </c>
      <c r="BA21" s="43">
        <f>BA20*0.06</f>
        <v>11.034</v>
      </c>
    </row>
    <row r="22" spans="1:53" ht="13.5" customHeight="1">
      <c r="A22" s="83"/>
      <c r="B22" s="14" t="s">
        <v>17</v>
      </c>
      <c r="C22" s="45">
        <f aca="true" t="shared" si="22" ref="C22:I22">445.14*C21</f>
        <v>27527.4576</v>
      </c>
      <c r="D22" s="45">
        <f t="shared" si="22"/>
        <v>26757.365400000002</v>
      </c>
      <c r="E22" s="41">
        <f t="shared" si="22"/>
        <v>17004.348</v>
      </c>
      <c r="F22" s="45">
        <f t="shared" si="22"/>
        <v>14925.5442</v>
      </c>
      <c r="G22" s="41">
        <f t="shared" si="22"/>
        <v>21335.560200000004</v>
      </c>
      <c r="H22" s="41">
        <f t="shared" si="22"/>
        <v>21135.2472</v>
      </c>
      <c r="I22" s="46">
        <f t="shared" si="22"/>
        <v>17716.572</v>
      </c>
      <c r="J22" s="45">
        <f aca="true" t="shared" si="23" ref="J22:Y22">445.14*J21</f>
        <v>11121.377760000001</v>
      </c>
      <c r="K22" s="41">
        <f t="shared" si="23"/>
        <v>29957.922</v>
      </c>
      <c r="L22" s="41">
        <f t="shared" si="23"/>
        <v>14449.2444</v>
      </c>
      <c r="M22" s="45">
        <f t="shared" si="23"/>
        <v>13345.2972</v>
      </c>
      <c r="N22" s="41">
        <f t="shared" si="23"/>
        <v>19327.9788</v>
      </c>
      <c r="O22" s="41">
        <f t="shared" si="23"/>
        <v>16603.722</v>
      </c>
      <c r="P22" s="46">
        <f t="shared" si="23"/>
        <v>23263.0164</v>
      </c>
      <c r="Q22" s="45">
        <f t="shared" si="23"/>
        <v>26365.6422</v>
      </c>
      <c r="R22" s="41">
        <f t="shared" si="23"/>
        <v>19506.0348</v>
      </c>
      <c r="S22" s="41">
        <f t="shared" si="23"/>
        <v>20890.420200000004</v>
      </c>
      <c r="T22" s="46">
        <f t="shared" si="23"/>
        <v>15295.010400000003</v>
      </c>
      <c r="U22" s="41">
        <f t="shared" si="23"/>
        <v>18597.9492</v>
      </c>
      <c r="V22" s="45">
        <f t="shared" si="23"/>
        <v>14676.2658</v>
      </c>
      <c r="W22" s="41">
        <f t="shared" si="23"/>
        <v>21664.9638</v>
      </c>
      <c r="X22" s="41">
        <f t="shared" si="23"/>
        <v>21816.311400000002</v>
      </c>
      <c r="Y22" s="46">
        <f t="shared" si="23"/>
        <v>26717.302800000005</v>
      </c>
      <c r="Z22" s="45">
        <f aca="true" t="shared" si="24" ref="Z22:AQ22">445.14*Z21</f>
        <v>25613.3556</v>
      </c>
      <c r="AA22" s="41">
        <f t="shared" si="24"/>
        <v>19083.1518</v>
      </c>
      <c r="AB22" s="41">
        <f t="shared" si="24"/>
        <v>9566.0586</v>
      </c>
      <c r="AC22" s="46">
        <f t="shared" si="24"/>
        <v>14738.585400000002</v>
      </c>
      <c r="AD22" s="41">
        <f t="shared" si="24"/>
        <v>14662.911599999998</v>
      </c>
      <c r="AE22" s="45">
        <f t="shared" si="24"/>
        <v>36243.298800000004</v>
      </c>
      <c r="AF22" s="41">
        <f t="shared" si="24"/>
        <v>18321.9624</v>
      </c>
      <c r="AG22" s="41">
        <f t="shared" si="24"/>
        <v>26984.3868</v>
      </c>
      <c r="AH22" s="46">
        <f t="shared" si="24"/>
        <v>27309.339</v>
      </c>
      <c r="AI22" s="45">
        <f t="shared" si="24"/>
        <v>21068.4762</v>
      </c>
      <c r="AJ22" s="41">
        <f t="shared" si="24"/>
        <v>27055.6092</v>
      </c>
      <c r="AK22" s="41">
        <f t="shared" si="24"/>
        <v>20645.5932</v>
      </c>
      <c r="AL22" s="46">
        <f t="shared" si="24"/>
        <v>14965.606799999998</v>
      </c>
      <c r="AM22" s="41">
        <f t="shared" si="24"/>
        <v>15958.269</v>
      </c>
      <c r="AN22" s="45">
        <f t="shared" si="24"/>
        <v>21491.3592</v>
      </c>
      <c r="AO22" s="41">
        <f t="shared" si="24"/>
        <v>22071.82176</v>
      </c>
      <c r="AP22" s="41">
        <f t="shared" si="24"/>
        <v>29784.317400000004</v>
      </c>
      <c r="AQ22" s="46">
        <f t="shared" si="24"/>
        <v>21558.130200000003</v>
      </c>
      <c r="AR22" s="45">
        <f aca="true" t="shared" si="25" ref="AR22:AX22">445.14*AR21</f>
        <v>18717.24672</v>
      </c>
      <c r="AS22" s="41">
        <f t="shared" si="25"/>
        <v>21897.32688</v>
      </c>
      <c r="AT22" s="46">
        <f t="shared" si="25"/>
        <v>12170.1276</v>
      </c>
      <c r="AU22" s="41">
        <f t="shared" si="25"/>
        <v>11965.363200000002</v>
      </c>
      <c r="AV22" s="41">
        <f t="shared" si="25"/>
        <v>21954.304799999998</v>
      </c>
      <c r="AW22" s="41">
        <f t="shared" si="25"/>
        <v>12552.948</v>
      </c>
      <c r="AX22" s="46">
        <f t="shared" si="25"/>
        <v>21584.8386</v>
      </c>
      <c r="AY22" s="41">
        <f>445.14*AY21</f>
        <v>16876.14768</v>
      </c>
      <c r="AZ22" s="41">
        <f>445.14*AZ21</f>
        <v>12170.1276</v>
      </c>
      <c r="BA22" s="46">
        <f>445.14*BA21</f>
        <v>4911.67476</v>
      </c>
    </row>
    <row r="23" spans="1:53" ht="16.5" customHeight="1">
      <c r="A23" s="83"/>
      <c r="B23" s="14" t="s">
        <v>2</v>
      </c>
      <c r="C23" s="40">
        <f aca="true" t="shared" si="26" ref="C23:Y23">C22/C10/12</f>
        <v>3.1295427012278307</v>
      </c>
      <c r="D23" s="40">
        <f t="shared" si="26"/>
        <v>3.230161451542808</v>
      </c>
      <c r="E23" s="41">
        <f t="shared" si="26"/>
        <v>3.4277431059506536</v>
      </c>
      <c r="F23" s="40">
        <f t="shared" si="26"/>
        <v>3.140897348484849</v>
      </c>
      <c r="G23" s="41">
        <f t="shared" si="26"/>
        <v>3.0533459556929423</v>
      </c>
      <c r="H23" s="41">
        <f t="shared" si="26"/>
        <v>3.285339675433688</v>
      </c>
      <c r="I23" s="42">
        <f t="shared" si="26"/>
        <v>3.575638169048196</v>
      </c>
      <c r="J23" s="40">
        <f t="shared" si="26"/>
        <v>3.207966355140188</v>
      </c>
      <c r="K23" s="41">
        <f t="shared" si="26"/>
        <v>3.282700197238659</v>
      </c>
      <c r="L23" s="41">
        <f t="shared" si="26"/>
        <v>3.3577905744562186</v>
      </c>
      <c r="M23" s="40">
        <f t="shared" si="26"/>
        <v>3.198470232959448</v>
      </c>
      <c r="N23" s="41">
        <f t="shared" si="26"/>
        <v>3.106992476851852</v>
      </c>
      <c r="O23" s="41">
        <f t="shared" si="26"/>
        <v>3.0761305024455314</v>
      </c>
      <c r="P23" s="42">
        <f t="shared" si="26"/>
        <v>3.1712493047603467</v>
      </c>
      <c r="Q23" s="40">
        <f t="shared" si="26"/>
        <v>3.020119381443299</v>
      </c>
      <c r="R23" s="41">
        <f t="shared" si="26"/>
        <v>3.052014457378896</v>
      </c>
      <c r="S23" s="41">
        <f t="shared" si="26"/>
        <v>3.3478237500000003</v>
      </c>
      <c r="T23" s="42">
        <f t="shared" si="26"/>
        <v>3.0153399574166078</v>
      </c>
      <c r="U23" s="41">
        <f t="shared" si="26"/>
        <v>3.292604843849586</v>
      </c>
      <c r="V23" s="40">
        <f t="shared" si="26"/>
        <v>3.034794416873449</v>
      </c>
      <c r="W23" s="41">
        <f t="shared" si="26"/>
        <v>3.340883882309401</v>
      </c>
      <c r="X23" s="41">
        <f t="shared" si="26"/>
        <v>3.0913551266791366</v>
      </c>
      <c r="Y23" s="42">
        <f t="shared" si="26"/>
        <v>3.025467998369344</v>
      </c>
      <c r="Z23" s="40">
        <f aca="true" t="shared" si="27" ref="Z23:AQ23">Z22/Z10/12</f>
        <v>3.014754661016949</v>
      </c>
      <c r="AA23" s="41">
        <f t="shared" si="27"/>
        <v>3.3472166912229</v>
      </c>
      <c r="AB23" s="41">
        <f t="shared" si="27"/>
        <v>3.3607569561551434</v>
      </c>
      <c r="AC23" s="42">
        <f t="shared" si="27"/>
        <v>2.939017587939699</v>
      </c>
      <c r="AD23" s="41">
        <f t="shared" si="27"/>
        <v>3.0207893695920887</v>
      </c>
      <c r="AE23" s="40">
        <f t="shared" si="27"/>
        <v>3.041259591179136</v>
      </c>
      <c r="AF23" s="41">
        <f t="shared" si="27"/>
        <v>3.0776661963313843</v>
      </c>
      <c r="AG23" s="41">
        <f t="shared" si="27"/>
        <v>3.0074881637020194</v>
      </c>
      <c r="AH23" s="42">
        <f t="shared" si="27"/>
        <v>3.0222818725099603</v>
      </c>
      <c r="AI23" s="40">
        <f t="shared" si="27"/>
        <v>3.332143385841716</v>
      </c>
      <c r="AJ23" s="41">
        <f t="shared" si="27"/>
        <v>3.060035423452769</v>
      </c>
      <c r="AK23" s="41">
        <f t="shared" si="27"/>
        <v>3.2406594462233946</v>
      </c>
      <c r="AL23" s="42">
        <f t="shared" si="27"/>
        <v>3.002248194511314</v>
      </c>
      <c r="AM23" s="41">
        <f t="shared" si="27"/>
        <v>3.1648161589719184</v>
      </c>
      <c r="AN23" s="40">
        <f t="shared" si="27"/>
        <v>3.1130655310272903</v>
      </c>
      <c r="AO23" s="41">
        <f t="shared" si="27"/>
        <v>3.034678237914535</v>
      </c>
      <c r="AP23" s="41">
        <f t="shared" si="27"/>
        <v>3.492368720979316</v>
      </c>
      <c r="AQ23" s="42">
        <f t="shared" si="27"/>
        <v>3.3373785064090664</v>
      </c>
      <c r="AR23" s="40">
        <f aca="true" t="shared" si="28" ref="AR23:AX23">AR22/AR10/12</f>
        <v>3.80431843902439</v>
      </c>
      <c r="AS23" s="41">
        <f t="shared" si="28"/>
        <v>3.1256890030832483</v>
      </c>
      <c r="AT23" s="42">
        <f t="shared" si="28"/>
        <v>3.2412186001917545</v>
      </c>
      <c r="AU23" s="41">
        <f t="shared" si="28"/>
        <v>3.5738838709677423</v>
      </c>
      <c r="AV23" s="41">
        <f t="shared" si="28"/>
        <v>3.4299313835770526</v>
      </c>
      <c r="AW23" s="41">
        <f t="shared" si="28"/>
        <v>3.148943407585792</v>
      </c>
      <c r="AX23" s="42">
        <f t="shared" si="28"/>
        <v>3.693504209445585</v>
      </c>
      <c r="AY23" s="41">
        <f>AY22/AY10/12</f>
        <v>3.1653064145847396</v>
      </c>
      <c r="AZ23" s="41">
        <f>AZ22/AZ10/12</f>
        <v>3.070473206176203</v>
      </c>
      <c r="BA23" s="42">
        <f>BA22/BA10/12</f>
        <v>3.651259857270295</v>
      </c>
    </row>
    <row r="24" spans="1:53" ht="17.25" customHeight="1" thickBot="1">
      <c r="A24" s="84"/>
      <c r="B24" s="16" t="s">
        <v>0</v>
      </c>
      <c r="C24" s="35" t="s">
        <v>18</v>
      </c>
      <c r="D24" s="35" t="s">
        <v>18</v>
      </c>
      <c r="E24" s="35" t="s">
        <v>18</v>
      </c>
      <c r="F24" s="35" t="s">
        <v>18</v>
      </c>
      <c r="G24" s="35" t="s">
        <v>18</v>
      </c>
      <c r="H24" s="35" t="s">
        <v>18</v>
      </c>
      <c r="I24" s="35" t="s">
        <v>18</v>
      </c>
      <c r="J24" s="35" t="s">
        <v>18</v>
      </c>
      <c r="K24" s="35" t="s">
        <v>18</v>
      </c>
      <c r="L24" s="35" t="s">
        <v>18</v>
      </c>
      <c r="M24" s="35" t="s">
        <v>18</v>
      </c>
      <c r="N24" s="35" t="s">
        <v>18</v>
      </c>
      <c r="O24" s="35" t="s">
        <v>18</v>
      </c>
      <c r="P24" s="35" t="s">
        <v>18</v>
      </c>
      <c r="Q24" s="35" t="s">
        <v>18</v>
      </c>
      <c r="R24" s="35" t="s">
        <v>18</v>
      </c>
      <c r="S24" s="35" t="s">
        <v>18</v>
      </c>
      <c r="T24" s="35" t="s">
        <v>18</v>
      </c>
      <c r="U24" s="35" t="s">
        <v>18</v>
      </c>
      <c r="V24" s="35" t="s">
        <v>18</v>
      </c>
      <c r="W24" s="35" t="s">
        <v>18</v>
      </c>
      <c r="X24" s="35" t="s">
        <v>18</v>
      </c>
      <c r="Y24" s="35" t="s">
        <v>18</v>
      </c>
      <c r="Z24" s="35" t="s">
        <v>18</v>
      </c>
      <c r="AA24" s="35" t="s">
        <v>18</v>
      </c>
      <c r="AB24" s="35" t="s">
        <v>18</v>
      </c>
      <c r="AC24" s="35" t="s">
        <v>18</v>
      </c>
      <c r="AD24" s="35" t="s">
        <v>18</v>
      </c>
      <c r="AE24" s="35" t="s">
        <v>18</v>
      </c>
      <c r="AF24" s="35" t="s">
        <v>18</v>
      </c>
      <c r="AG24" s="35" t="s">
        <v>18</v>
      </c>
      <c r="AH24" s="35" t="s">
        <v>18</v>
      </c>
      <c r="AI24" s="35" t="s">
        <v>18</v>
      </c>
      <c r="AJ24" s="35" t="s">
        <v>18</v>
      </c>
      <c r="AK24" s="35" t="s">
        <v>18</v>
      </c>
      <c r="AL24" s="35" t="s">
        <v>18</v>
      </c>
      <c r="AM24" s="35" t="s">
        <v>18</v>
      </c>
      <c r="AN24" s="35" t="s">
        <v>18</v>
      </c>
      <c r="AO24" s="35" t="s">
        <v>18</v>
      </c>
      <c r="AP24" s="35" t="s">
        <v>18</v>
      </c>
      <c r="AQ24" s="35" t="s">
        <v>18</v>
      </c>
      <c r="AR24" s="35" t="s">
        <v>18</v>
      </c>
      <c r="AS24" s="35" t="s">
        <v>18</v>
      </c>
      <c r="AT24" s="35" t="s">
        <v>18</v>
      </c>
      <c r="AU24" s="35" t="s">
        <v>18</v>
      </c>
      <c r="AV24" s="35" t="s">
        <v>18</v>
      </c>
      <c r="AW24" s="35" t="s">
        <v>18</v>
      </c>
      <c r="AX24" s="35" t="s">
        <v>18</v>
      </c>
      <c r="AY24" s="35" t="s">
        <v>18</v>
      </c>
      <c r="AZ24" s="35" t="s">
        <v>18</v>
      </c>
      <c r="BA24" s="35" t="s">
        <v>18</v>
      </c>
    </row>
    <row r="25" spans="1:53" ht="13.5" thickTop="1">
      <c r="A25" s="79" t="s">
        <v>23</v>
      </c>
      <c r="B25" s="15" t="s">
        <v>4</v>
      </c>
      <c r="C25" s="47">
        <f aca="true" t="shared" si="29" ref="C25:H25">C11*0.25%</f>
        <v>1.8325</v>
      </c>
      <c r="D25" s="47">
        <f t="shared" si="29"/>
        <v>1.72575</v>
      </c>
      <c r="E25" s="48">
        <f t="shared" si="29"/>
        <v>1.0334999999999999</v>
      </c>
      <c r="F25" s="47">
        <f t="shared" si="29"/>
        <v>0.99</v>
      </c>
      <c r="G25" s="48">
        <f t="shared" si="29"/>
        <v>1.4557499999999999</v>
      </c>
      <c r="H25" s="48">
        <f t="shared" si="29"/>
        <v>1.3402500000000002</v>
      </c>
      <c r="I25" s="49">
        <f>I11*0.1%</f>
        <v>0.4129</v>
      </c>
      <c r="J25" s="47">
        <f aca="true" t="shared" si="30" ref="J25:O25">J11*0.25%</f>
        <v>0.72225</v>
      </c>
      <c r="K25" s="48">
        <f t="shared" si="30"/>
        <v>1.90125</v>
      </c>
      <c r="L25" s="48">
        <f t="shared" si="30"/>
        <v>0.8965000000000001</v>
      </c>
      <c r="M25" s="47">
        <f t="shared" si="30"/>
        <v>0.86925</v>
      </c>
      <c r="N25" s="48">
        <f t="shared" si="30"/>
        <v>1.296</v>
      </c>
      <c r="O25" s="48">
        <f t="shared" si="30"/>
        <v>1.1245</v>
      </c>
      <c r="P25" s="49">
        <f>P11*0.1%</f>
        <v>0.6113</v>
      </c>
      <c r="Q25" s="47">
        <f>Q11*0.25%</f>
        <v>1.81875</v>
      </c>
      <c r="R25" s="48">
        <f>R11*0.25%</f>
        <v>1.3315000000000001</v>
      </c>
      <c r="S25" s="48">
        <f>S11*0.25%</f>
        <v>1.3</v>
      </c>
      <c r="T25" s="49">
        <f>T11*0.1%</f>
        <v>0.4227</v>
      </c>
      <c r="U25" s="48">
        <f>U11*0.25%</f>
        <v>1.17675</v>
      </c>
      <c r="V25" s="47">
        <f>V11*0.25%</f>
        <v>1.0075</v>
      </c>
      <c r="W25" s="48">
        <f>W11*0.25%</f>
        <v>1.351</v>
      </c>
      <c r="X25" s="48">
        <f>X11*0.25%</f>
        <v>1.47025</v>
      </c>
      <c r="Y25" s="49">
        <f>Y11*0.1%</f>
        <v>0.7359</v>
      </c>
      <c r="Z25" s="47">
        <f>Z11*0.25%</f>
        <v>1.77</v>
      </c>
      <c r="AA25" s="48">
        <f>AA11*0.25%</f>
        <v>1.18775</v>
      </c>
      <c r="AB25" s="48">
        <f>AB11*0.25%</f>
        <v>0.593</v>
      </c>
      <c r="AC25" s="49">
        <f>AC11*0.1%</f>
        <v>0.4179</v>
      </c>
      <c r="AD25" s="48">
        <f>AD11*0.25%</f>
        <v>1.01125</v>
      </c>
      <c r="AE25" s="47">
        <f>AE11*0.25%</f>
        <v>2.4827500000000002</v>
      </c>
      <c r="AF25" s="48">
        <f>AF11*0.25%</f>
        <v>1.24025</v>
      </c>
      <c r="AG25" s="48">
        <f>AG11*0.25%</f>
        <v>1.86925</v>
      </c>
      <c r="AH25" s="49">
        <f>AH11*0.1%</f>
        <v>0.753</v>
      </c>
      <c r="AI25" s="47">
        <f>AI11*0.25%</f>
        <v>1.31725</v>
      </c>
      <c r="AJ25" s="48">
        <f>AJ11*0.25%</f>
        <v>1.8419999999999999</v>
      </c>
      <c r="AK25" s="48">
        <f>AK11*0.25%</f>
        <v>1.32725</v>
      </c>
      <c r="AL25" s="49">
        <f>AL11*0.1%</f>
        <v>0.4154</v>
      </c>
      <c r="AM25" s="48">
        <f>AM11*0.25%</f>
        <v>1.0505</v>
      </c>
      <c r="AN25" s="47">
        <f>AN11*0.25%</f>
        <v>1.4382499999999998</v>
      </c>
      <c r="AO25" s="48">
        <f>AO11*0.25%</f>
        <v>1.51525</v>
      </c>
      <c r="AP25" s="48">
        <f>AP11*0.25%</f>
        <v>1.77675</v>
      </c>
      <c r="AQ25" s="49">
        <f>AQ11*0.1%</f>
        <v>0.5383</v>
      </c>
      <c r="AR25" s="47">
        <f>AR11*0.25%</f>
        <v>1.025</v>
      </c>
      <c r="AS25" s="48">
        <f>AS11*0.25%</f>
        <v>1.4595</v>
      </c>
      <c r="AT25" s="49">
        <f>AT11*0.1%</f>
        <v>0.3129</v>
      </c>
      <c r="AU25" s="48">
        <f>AU11*0.25%</f>
        <v>0.6975</v>
      </c>
      <c r="AV25" s="48">
        <f>AV11*0.25%</f>
        <v>1.3335</v>
      </c>
      <c r="AW25" s="48">
        <f>AW11*0.25%</f>
        <v>0.8305</v>
      </c>
      <c r="AX25" s="49">
        <f>AX11*0.1%</f>
        <v>0.487</v>
      </c>
      <c r="AY25" s="48">
        <f>AY11*0.25%</f>
        <v>1.1107500000000001</v>
      </c>
      <c r="AZ25" s="48">
        <f>AZ11*0.25%</f>
        <v>0.8257500000000001</v>
      </c>
      <c r="BA25" s="49">
        <f>BA11*0.1%</f>
        <v>0.11209999999999999</v>
      </c>
    </row>
    <row r="26" spans="1:53" ht="16.5" customHeight="1">
      <c r="A26" s="80"/>
      <c r="B26" s="12" t="s">
        <v>17</v>
      </c>
      <c r="C26" s="50">
        <f aca="true" t="shared" si="31" ref="C26:I26">71.18*C25</f>
        <v>130.43735</v>
      </c>
      <c r="D26" s="50">
        <f t="shared" si="31"/>
        <v>122.838885</v>
      </c>
      <c r="E26" s="51">
        <f t="shared" si="31"/>
        <v>73.56452999999999</v>
      </c>
      <c r="F26" s="50">
        <f t="shared" si="31"/>
        <v>70.46820000000001</v>
      </c>
      <c r="G26" s="51">
        <f t="shared" si="31"/>
        <v>103.620285</v>
      </c>
      <c r="H26" s="51">
        <f t="shared" si="31"/>
        <v>95.39899500000003</v>
      </c>
      <c r="I26" s="52">
        <f t="shared" si="31"/>
        <v>29.390222</v>
      </c>
      <c r="J26" s="50">
        <f aca="true" t="shared" si="32" ref="J26:Y26">71.18*J25</f>
        <v>51.409755000000004</v>
      </c>
      <c r="K26" s="51">
        <f t="shared" si="32"/>
        <v>135.33097500000002</v>
      </c>
      <c r="L26" s="51">
        <f t="shared" si="32"/>
        <v>63.81287000000001</v>
      </c>
      <c r="M26" s="50">
        <f t="shared" si="32"/>
        <v>61.873215</v>
      </c>
      <c r="N26" s="51">
        <f t="shared" si="32"/>
        <v>92.24928000000001</v>
      </c>
      <c r="O26" s="51">
        <f t="shared" si="32"/>
        <v>80.04191000000002</v>
      </c>
      <c r="P26" s="52">
        <f t="shared" si="32"/>
        <v>43.512334</v>
      </c>
      <c r="Q26" s="50">
        <f t="shared" si="32"/>
        <v>129.458625</v>
      </c>
      <c r="R26" s="51">
        <f t="shared" si="32"/>
        <v>94.77617000000002</v>
      </c>
      <c r="S26" s="51">
        <f t="shared" si="32"/>
        <v>92.534</v>
      </c>
      <c r="T26" s="52">
        <f t="shared" si="32"/>
        <v>30.087786000000005</v>
      </c>
      <c r="U26" s="51">
        <f t="shared" si="32"/>
        <v>83.761065</v>
      </c>
      <c r="V26" s="50">
        <f t="shared" si="32"/>
        <v>71.71385000000001</v>
      </c>
      <c r="W26" s="51">
        <f t="shared" si="32"/>
        <v>96.16418</v>
      </c>
      <c r="X26" s="51">
        <f t="shared" si="32"/>
        <v>104.65239500000001</v>
      </c>
      <c r="Y26" s="52">
        <f t="shared" si="32"/>
        <v>52.381362</v>
      </c>
      <c r="Z26" s="50">
        <f aca="true" t="shared" si="33" ref="Z26:AQ26">71.18*Z25</f>
        <v>125.98860000000002</v>
      </c>
      <c r="AA26" s="51">
        <f t="shared" si="33"/>
        <v>84.54404500000001</v>
      </c>
      <c r="AB26" s="51">
        <f t="shared" si="33"/>
        <v>42.209740000000004</v>
      </c>
      <c r="AC26" s="52">
        <f t="shared" si="33"/>
        <v>29.746122000000003</v>
      </c>
      <c r="AD26" s="51">
        <f t="shared" si="33"/>
        <v>71.98077500000001</v>
      </c>
      <c r="AE26" s="50">
        <f t="shared" si="33"/>
        <v>176.72214500000004</v>
      </c>
      <c r="AF26" s="51">
        <f t="shared" si="33"/>
        <v>88.28099500000002</v>
      </c>
      <c r="AG26" s="51">
        <f t="shared" si="33"/>
        <v>133.05321500000002</v>
      </c>
      <c r="AH26" s="52">
        <f t="shared" si="33"/>
        <v>53.59854000000001</v>
      </c>
      <c r="AI26" s="50">
        <f t="shared" si="33"/>
        <v>93.76185500000001</v>
      </c>
      <c r="AJ26" s="51">
        <f t="shared" si="33"/>
        <v>131.11356</v>
      </c>
      <c r="AK26" s="51">
        <f t="shared" si="33"/>
        <v>94.47365500000001</v>
      </c>
      <c r="AL26" s="52">
        <f t="shared" si="33"/>
        <v>29.568172</v>
      </c>
      <c r="AM26" s="51">
        <f t="shared" si="33"/>
        <v>74.77459</v>
      </c>
      <c r="AN26" s="50">
        <f t="shared" si="33"/>
        <v>102.374635</v>
      </c>
      <c r="AO26" s="51">
        <f t="shared" si="33"/>
        <v>107.855495</v>
      </c>
      <c r="AP26" s="51">
        <f t="shared" si="33"/>
        <v>126.46906500000001</v>
      </c>
      <c r="AQ26" s="52">
        <f t="shared" si="33"/>
        <v>38.316194</v>
      </c>
      <c r="AR26" s="50">
        <f aca="true" t="shared" si="34" ref="AR26:AX26">71.18*AR25</f>
        <v>72.9595</v>
      </c>
      <c r="AS26" s="51">
        <f t="shared" si="34"/>
        <v>103.88721000000001</v>
      </c>
      <c r="AT26" s="52">
        <f t="shared" si="34"/>
        <v>22.272222000000003</v>
      </c>
      <c r="AU26" s="51">
        <f t="shared" si="34"/>
        <v>49.648050000000005</v>
      </c>
      <c r="AV26" s="51">
        <f t="shared" si="34"/>
        <v>94.91853</v>
      </c>
      <c r="AW26" s="51">
        <f t="shared" si="34"/>
        <v>59.114990000000006</v>
      </c>
      <c r="AX26" s="52">
        <f t="shared" si="34"/>
        <v>34.664660000000005</v>
      </c>
      <c r="AY26" s="51">
        <f>71.18*AY25</f>
        <v>79.06318500000002</v>
      </c>
      <c r="AZ26" s="51">
        <f>71.18*AZ25</f>
        <v>58.776885000000014</v>
      </c>
      <c r="BA26" s="52">
        <f>71.18*BA25</f>
        <v>7.979278</v>
      </c>
    </row>
    <row r="27" spans="1:53" ht="17.25" customHeight="1">
      <c r="A27" s="80"/>
      <c r="B27" s="12" t="s">
        <v>2</v>
      </c>
      <c r="C27" s="50">
        <f aca="true" t="shared" si="35" ref="C27:Y27">C26/C10/12</f>
        <v>0.01482916666666667</v>
      </c>
      <c r="D27" s="50">
        <f t="shared" si="35"/>
        <v>0.01482916666666667</v>
      </c>
      <c r="E27" s="51">
        <f t="shared" si="35"/>
        <v>0.014829166666666666</v>
      </c>
      <c r="F27" s="50">
        <f t="shared" si="35"/>
        <v>0.01482916666666667</v>
      </c>
      <c r="G27" s="51">
        <f t="shared" si="35"/>
        <v>0.014829166666666666</v>
      </c>
      <c r="H27" s="51">
        <f t="shared" si="35"/>
        <v>0.014829166666666671</v>
      </c>
      <c r="I27" s="52">
        <f t="shared" si="35"/>
        <v>0.0059316666666666676</v>
      </c>
      <c r="J27" s="50">
        <f t="shared" si="35"/>
        <v>0.01482916666666667</v>
      </c>
      <c r="K27" s="51">
        <f t="shared" si="35"/>
        <v>0.01482916666666667</v>
      </c>
      <c r="L27" s="51">
        <f t="shared" si="35"/>
        <v>0.01482916666666667</v>
      </c>
      <c r="M27" s="50">
        <f t="shared" si="35"/>
        <v>0.01482916666666667</v>
      </c>
      <c r="N27" s="51">
        <f t="shared" si="35"/>
        <v>0.01482916666666667</v>
      </c>
      <c r="O27" s="51">
        <f t="shared" si="35"/>
        <v>0.01482916666666667</v>
      </c>
      <c r="P27" s="52">
        <f t="shared" si="35"/>
        <v>0.0059316666666666676</v>
      </c>
      <c r="Q27" s="50">
        <f t="shared" si="35"/>
        <v>0.01482916666666667</v>
      </c>
      <c r="R27" s="51">
        <f t="shared" si="35"/>
        <v>0.01482916666666667</v>
      </c>
      <c r="S27" s="51">
        <f t="shared" si="35"/>
        <v>0.01482916666666667</v>
      </c>
      <c r="T27" s="52">
        <f t="shared" si="35"/>
        <v>0.0059316666666666676</v>
      </c>
      <c r="U27" s="51">
        <f t="shared" si="35"/>
        <v>0.014829166666666666</v>
      </c>
      <c r="V27" s="50">
        <f t="shared" si="35"/>
        <v>0.01482916666666667</v>
      </c>
      <c r="W27" s="51">
        <f t="shared" si="35"/>
        <v>0.014829166666666666</v>
      </c>
      <c r="X27" s="51">
        <f t="shared" si="35"/>
        <v>0.01482916666666667</v>
      </c>
      <c r="Y27" s="52">
        <f t="shared" si="35"/>
        <v>0.0059316666666666676</v>
      </c>
      <c r="Z27" s="50">
        <f aca="true" t="shared" si="36" ref="Z27:AQ27">Z26/Z10/12</f>
        <v>0.01482916666666667</v>
      </c>
      <c r="AA27" s="51">
        <f t="shared" si="36"/>
        <v>0.01482916666666667</v>
      </c>
      <c r="AB27" s="51">
        <f t="shared" si="36"/>
        <v>0.01482916666666667</v>
      </c>
      <c r="AC27" s="52">
        <f t="shared" si="36"/>
        <v>0.0059316666666666676</v>
      </c>
      <c r="AD27" s="51">
        <f t="shared" si="36"/>
        <v>0.01482916666666667</v>
      </c>
      <c r="AE27" s="50">
        <f t="shared" si="36"/>
        <v>0.01482916666666667</v>
      </c>
      <c r="AF27" s="51">
        <f t="shared" si="36"/>
        <v>0.01482916666666667</v>
      </c>
      <c r="AG27" s="51">
        <f t="shared" si="36"/>
        <v>0.01482916666666667</v>
      </c>
      <c r="AH27" s="52">
        <f t="shared" si="36"/>
        <v>0.0059316666666666676</v>
      </c>
      <c r="AI27" s="50">
        <f t="shared" si="36"/>
        <v>0.01482916666666667</v>
      </c>
      <c r="AJ27" s="51">
        <f t="shared" si="36"/>
        <v>0.01482916666666667</v>
      </c>
      <c r="AK27" s="51">
        <f t="shared" si="36"/>
        <v>0.01482916666666667</v>
      </c>
      <c r="AL27" s="52">
        <f t="shared" si="36"/>
        <v>0.0059316666666666676</v>
      </c>
      <c r="AM27" s="51">
        <f t="shared" si="36"/>
        <v>0.01482916666666667</v>
      </c>
      <c r="AN27" s="50">
        <f t="shared" si="36"/>
        <v>0.014829166666666666</v>
      </c>
      <c r="AO27" s="51">
        <f t="shared" si="36"/>
        <v>0.014829166666666666</v>
      </c>
      <c r="AP27" s="51">
        <f t="shared" si="36"/>
        <v>0.014829166666666666</v>
      </c>
      <c r="AQ27" s="52">
        <f t="shared" si="36"/>
        <v>0.0059316666666666676</v>
      </c>
      <c r="AR27" s="50">
        <f aca="true" t="shared" si="37" ref="AR27:AX27">AR26/AR10/12</f>
        <v>0.01482916666666667</v>
      </c>
      <c r="AS27" s="51">
        <f t="shared" si="37"/>
        <v>0.01482916666666667</v>
      </c>
      <c r="AT27" s="52">
        <f t="shared" si="37"/>
        <v>0.005931666666666668</v>
      </c>
      <c r="AU27" s="51">
        <f t="shared" si="37"/>
        <v>0.01482916666666667</v>
      </c>
      <c r="AV27" s="51">
        <f t="shared" si="37"/>
        <v>0.01482916666666667</v>
      </c>
      <c r="AW27" s="51">
        <f t="shared" si="37"/>
        <v>0.01482916666666667</v>
      </c>
      <c r="AX27" s="52">
        <f t="shared" si="37"/>
        <v>0.0059316666666666676</v>
      </c>
      <c r="AY27" s="51">
        <f>AY26/AY10/12</f>
        <v>0.01482916666666667</v>
      </c>
      <c r="AZ27" s="51">
        <f>AZ26/AZ10/12</f>
        <v>0.01482916666666667</v>
      </c>
      <c r="BA27" s="52">
        <f>BA26/BA10/12</f>
        <v>0.0059316666666666676</v>
      </c>
    </row>
    <row r="28" spans="1:53" ht="18" customHeight="1" thickBot="1">
      <c r="A28" s="81"/>
      <c r="B28" s="16" t="s">
        <v>0</v>
      </c>
      <c r="C28" s="35" t="s">
        <v>18</v>
      </c>
      <c r="D28" s="35" t="s">
        <v>18</v>
      </c>
      <c r="E28" s="35" t="s">
        <v>18</v>
      </c>
      <c r="F28" s="35" t="s">
        <v>18</v>
      </c>
      <c r="G28" s="35" t="s">
        <v>18</v>
      </c>
      <c r="H28" s="35" t="s">
        <v>18</v>
      </c>
      <c r="I28" s="36" t="s">
        <v>18</v>
      </c>
      <c r="J28" s="35" t="s">
        <v>18</v>
      </c>
      <c r="K28" s="35" t="s">
        <v>18</v>
      </c>
      <c r="L28" s="35" t="s">
        <v>18</v>
      </c>
      <c r="M28" s="35" t="s">
        <v>18</v>
      </c>
      <c r="N28" s="35" t="s">
        <v>18</v>
      </c>
      <c r="O28" s="35" t="s">
        <v>18</v>
      </c>
      <c r="P28" s="36" t="s">
        <v>18</v>
      </c>
      <c r="Q28" s="35" t="s">
        <v>18</v>
      </c>
      <c r="R28" s="35" t="s">
        <v>18</v>
      </c>
      <c r="S28" s="35" t="s">
        <v>18</v>
      </c>
      <c r="T28" s="36" t="s">
        <v>18</v>
      </c>
      <c r="U28" s="35" t="s">
        <v>18</v>
      </c>
      <c r="V28" s="35" t="s">
        <v>18</v>
      </c>
      <c r="W28" s="35" t="s">
        <v>18</v>
      </c>
      <c r="X28" s="35" t="s">
        <v>18</v>
      </c>
      <c r="Y28" s="36" t="s">
        <v>18</v>
      </c>
      <c r="Z28" s="35" t="s">
        <v>18</v>
      </c>
      <c r="AA28" s="35" t="s">
        <v>18</v>
      </c>
      <c r="AB28" s="35" t="s">
        <v>18</v>
      </c>
      <c r="AC28" s="36" t="s">
        <v>18</v>
      </c>
      <c r="AD28" s="35" t="s">
        <v>18</v>
      </c>
      <c r="AE28" s="35" t="s">
        <v>18</v>
      </c>
      <c r="AF28" s="35" t="s">
        <v>18</v>
      </c>
      <c r="AG28" s="35" t="s">
        <v>18</v>
      </c>
      <c r="AH28" s="36" t="s">
        <v>18</v>
      </c>
      <c r="AI28" s="35" t="s">
        <v>18</v>
      </c>
      <c r="AJ28" s="35" t="s">
        <v>18</v>
      </c>
      <c r="AK28" s="35" t="s">
        <v>18</v>
      </c>
      <c r="AL28" s="36" t="s">
        <v>18</v>
      </c>
      <c r="AM28" s="35" t="s">
        <v>18</v>
      </c>
      <c r="AN28" s="35" t="s">
        <v>18</v>
      </c>
      <c r="AO28" s="35" t="s">
        <v>18</v>
      </c>
      <c r="AP28" s="35" t="s">
        <v>18</v>
      </c>
      <c r="AQ28" s="36" t="s">
        <v>18</v>
      </c>
      <c r="AR28" s="35" t="s">
        <v>18</v>
      </c>
      <c r="AS28" s="35" t="s">
        <v>18</v>
      </c>
      <c r="AT28" s="36" t="s">
        <v>18</v>
      </c>
      <c r="AU28" s="35" t="s">
        <v>18</v>
      </c>
      <c r="AV28" s="35" t="s">
        <v>18</v>
      </c>
      <c r="AW28" s="35" t="s">
        <v>18</v>
      </c>
      <c r="AX28" s="36" t="s">
        <v>18</v>
      </c>
      <c r="AY28" s="35" t="s">
        <v>18</v>
      </c>
      <c r="AZ28" s="35" t="s">
        <v>18</v>
      </c>
      <c r="BA28" s="36" t="s">
        <v>18</v>
      </c>
    </row>
    <row r="29" spans="1:53" ht="13.5" thickTop="1">
      <c r="A29" s="79" t="s">
        <v>24</v>
      </c>
      <c r="B29" s="15" t="s">
        <v>5</v>
      </c>
      <c r="C29" s="47">
        <f>C11*0.7%</f>
        <v>5.130999999999999</v>
      </c>
      <c r="D29" s="47">
        <f>D11*0.7%</f>
        <v>4.8321</v>
      </c>
      <c r="E29" s="48">
        <f>E10*0.7%</f>
        <v>2.8937999999999997</v>
      </c>
      <c r="F29" s="47">
        <f>F11*0.48%</f>
        <v>1.9007999999999998</v>
      </c>
      <c r="G29" s="48">
        <f>G10*0.48%</f>
        <v>2.7950399999999997</v>
      </c>
      <c r="H29" s="48">
        <f>H10*0.48%</f>
        <v>2.57328</v>
      </c>
      <c r="I29" s="49">
        <f>I11*0.1%</f>
        <v>0.4129</v>
      </c>
      <c r="J29" s="47">
        <f>J11*0.48%</f>
        <v>1.3867199999999997</v>
      </c>
      <c r="K29" s="48">
        <f>K10*0.48%</f>
        <v>3.6504</v>
      </c>
      <c r="L29" s="48">
        <f>L10*0.48%</f>
        <v>1.72128</v>
      </c>
      <c r="M29" s="47">
        <f>M11*0.48%</f>
        <v>1.6689599999999998</v>
      </c>
      <c r="N29" s="48">
        <f>N10*0.48%</f>
        <v>2.48832</v>
      </c>
      <c r="O29" s="48">
        <f>O10*0.48%</f>
        <v>2.15904</v>
      </c>
      <c r="P29" s="49">
        <f>P11*0.1%</f>
        <v>0.6113</v>
      </c>
      <c r="Q29" s="47">
        <f>Q11*0.48%</f>
        <v>3.4919999999999995</v>
      </c>
      <c r="R29" s="48">
        <f>R10*0.48%</f>
        <v>2.55648</v>
      </c>
      <c r="S29" s="48">
        <f>S10*0.48%</f>
        <v>2.496</v>
      </c>
      <c r="T29" s="49">
        <f>T11*0.1%</f>
        <v>0.4227</v>
      </c>
      <c r="U29" s="48">
        <f>U10*0.48%</f>
        <v>2.2593599999999996</v>
      </c>
      <c r="V29" s="47">
        <f>V11*0.48%</f>
        <v>1.9344</v>
      </c>
      <c r="W29" s="48">
        <f>W10*0.48%</f>
        <v>2.59392</v>
      </c>
      <c r="X29" s="48">
        <f>X10*0.48%</f>
        <v>2.82288</v>
      </c>
      <c r="Y29" s="49">
        <f>Y11*0.1%</f>
        <v>0.7359</v>
      </c>
      <c r="Z29" s="47">
        <f>Z11*0.48%</f>
        <v>3.3983999999999996</v>
      </c>
      <c r="AA29" s="48">
        <f>AA10*0.48%</f>
        <v>2.28048</v>
      </c>
      <c r="AB29" s="48">
        <f>AB10*0.48%</f>
        <v>1.1385599999999998</v>
      </c>
      <c r="AC29" s="49">
        <f>AC11*0.1%</f>
        <v>0.4179</v>
      </c>
      <c r="AD29" s="48">
        <f>AD10*0.48%</f>
        <v>1.9415999999999998</v>
      </c>
      <c r="AE29" s="47">
        <f>AE11*0.48%</f>
        <v>4.76688</v>
      </c>
      <c r="AF29" s="48">
        <f>AF10*0.48%</f>
        <v>2.38128</v>
      </c>
      <c r="AG29" s="48">
        <f>AG10*0.48%</f>
        <v>3.5889599999999997</v>
      </c>
      <c r="AH29" s="49">
        <f>AH11*0.1%</f>
        <v>0.753</v>
      </c>
      <c r="AI29" s="47">
        <f>AI11*0.48%</f>
        <v>2.52912</v>
      </c>
      <c r="AJ29" s="48">
        <f>AJ10*0.48%</f>
        <v>3.5366399999999993</v>
      </c>
      <c r="AK29" s="48">
        <f>AK10*0.48%</f>
        <v>2.5483199999999995</v>
      </c>
      <c r="AL29" s="49">
        <f>AL11*0.1%</f>
        <v>0.4154</v>
      </c>
      <c r="AM29" s="48">
        <f>AM10*0.48%</f>
        <v>2.0169599999999996</v>
      </c>
      <c r="AN29" s="47">
        <f>AN11*0.48%</f>
        <v>2.7614399999999995</v>
      </c>
      <c r="AO29" s="48">
        <f>AO10*0.48%</f>
        <v>2.90928</v>
      </c>
      <c r="AP29" s="48">
        <f>AP10*0.48%</f>
        <v>3.4113599999999997</v>
      </c>
      <c r="AQ29" s="49">
        <f>AQ11*0.1%</f>
        <v>0.5383</v>
      </c>
      <c r="AR29" s="47">
        <f>AR11*0.48%</f>
        <v>1.9679999999999997</v>
      </c>
      <c r="AS29" s="48">
        <f>AS10*0.48%</f>
        <v>2.8022399999999994</v>
      </c>
      <c r="AT29" s="49">
        <f>AT11*0.1%</f>
        <v>0.3129</v>
      </c>
      <c r="AU29" s="48">
        <f>AU10*0.48%</f>
        <v>1.3392</v>
      </c>
      <c r="AV29" s="48">
        <f>AV10*0.48%</f>
        <v>2.5603199999999995</v>
      </c>
      <c r="AW29" s="48">
        <f>AW10*0.48%</f>
        <v>1.5945599999999998</v>
      </c>
      <c r="AX29" s="49">
        <f>AX11*0.1%</f>
        <v>0.487</v>
      </c>
      <c r="AY29" s="48">
        <f>AY10*0.48%</f>
        <v>2.13264</v>
      </c>
      <c r="AZ29" s="48">
        <f>AZ10*0.48%</f>
        <v>1.58544</v>
      </c>
      <c r="BA29" s="49">
        <f>BA11*0.1%</f>
        <v>0.11209999999999999</v>
      </c>
    </row>
    <row r="30" spans="1:53" ht="15" customHeight="1">
      <c r="A30" s="80"/>
      <c r="B30" s="12" t="s">
        <v>17</v>
      </c>
      <c r="C30" s="50">
        <f aca="true" t="shared" si="38" ref="C30:I30">45.32*C29</f>
        <v>232.53691999999998</v>
      </c>
      <c r="D30" s="50">
        <f t="shared" si="38"/>
        <v>218.990772</v>
      </c>
      <c r="E30" s="51">
        <f t="shared" si="38"/>
        <v>131.14701599999998</v>
      </c>
      <c r="F30" s="50">
        <f t="shared" si="38"/>
        <v>86.144256</v>
      </c>
      <c r="G30" s="51">
        <f t="shared" si="38"/>
        <v>126.67121279999999</v>
      </c>
      <c r="H30" s="51">
        <f t="shared" si="38"/>
        <v>116.6210496</v>
      </c>
      <c r="I30" s="52">
        <f t="shared" si="38"/>
        <v>18.712628</v>
      </c>
      <c r="J30" s="50">
        <f aca="true" t="shared" si="39" ref="J30:Y30">45.32*J29</f>
        <v>62.846150399999985</v>
      </c>
      <c r="K30" s="51">
        <f t="shared" si="39"/>
        <v>165.436128</v>
      </c>
      <c r="L30" s="51">
        <f t="shared" si="39"/>
        <v>78.0084096</v>
      </c>
      <c r="M30" s="50">
        <f t="shared" si="39"/>
        <v>75.6372672</v>
      </c>
      <c r="N30" s="51">
        <f t="shared" si="39"/>
        <v>112.77066239999999</v>
      </c>
      <c r="O30" s="51">
        <f t="shared" si="39"/>
        <v>97.8476928</v>
      </c>
      <c r="P30" s="52">
        <f t="shared" si="39"/>
        <v>27.704116</v>
      </c>
      <c r="Q30" s="50">
        <f t="shared" si="39"/>
        <v>158.25743999999997</v>
      </c>
      <c r="R30" s="51">
        <f t="shared" si="39"/>
        <v>115.85967360000001</v>
      </c>
      <c r="S30" s="51">
        <f t="shared" si="39"/>
        <v>113.11872</v>
      </c>
      <c r="T30" s="52">
        <f t="shared" si="39"/>
        <v>19.156764000000003</v>
      </c>
      <c r="U30" s="51">
        <f t="shared" si="39"/>
        <v>102.39419519999998</v>
      </c>
      <c r="V30" s="50">
        <f t="shared" si="39"/>
        <v>87.667008</v>
      </c>
      <c r="W30" s="51">
        <f t="shared" si="39"/>
        <v>117.55645439999999</v>
      </c>
      <c r="X30" s="51">
        <f t="shared" si="39"/>
        <v>127.9329216</v>
      </c>
      <c r="Y30" s="52">
        <f t="shared" si="39"/>
        <v>33.350988</v>
      </c>
      <c r="Z30" s="50">
        <f aca="true" t="shared" si="40" ref="Z30:AQ30">45.32*Z29</f>
        <v>154.01548799999998</v>
      </c>
      <c r="AA30" s="51">
        <f t="shared" si="40"/>
        <v>103.3513536</v>
      </c>
      <c r="AB30" s="51">
        <f t="shared" si="40"/>
        <v>51.59953919999999</v>
      </c>
      <c r="AC30" s="52">
        <f t="shared" si="40"/>
        <v>18.939228</v>
      </c>
      <c r="AD30" s="51">
        <f t="shared" si="40"/>
        <v>87.99331199999999</v>
      </c>
      <c r="AE30" s="50">
        <f t="shared" si="40"/>
        <v>216.0350016</v>
      </c>
      <c r="AF30" s="51">
        <f t="shared" si="40"/>
        <v>107.91960959999999</v>
      </c>
      <c r="AG30" s="51">
        <f t="shared" si="40"/>
        <v>162.6516672</v>
      </c>
      <c r="AH30" s="52">
        <f t="shared" si="40"/>
        <v>34.12596</v>
      </c>
      <c r="AI30" s="50">
        <f t="shared" si="40"/>
        <v>114.6197184</v>
      </c>
      <c r="AJ30" s="51">
        <f t="shared" si="40"/>
        <v>160.28052479999997</v>
      </c>
      <c r="AK30" s="51">
        <f t="shared" si="40"/>
        <v>115.48986239999998</v>
      </c>
      <c r="AL30" s="52">
        <f t="shared" si="40"/>
        <v>18.825928</v>
      </c>
      <c r="AM30" s="51">
        <f t="shared" si="40"/>
        <v>91.40862719999998</v>
      </c>
      <c r="AN30" s="50">
        <f t="shared" si="40"/>
        <v>125.14846079999998</v>
      </c>
      <c r="AO30" s="51">
        <f t="shared" si="40"/>
        <v>131.8485696</v>
      </c>
      <c r="AP30" s="51">
        <f t="shared" si="40"/>
        <v>154.6028352</v>
      </c>
      <c r="AQ30" s="52">
        <f t="shared" si="40"/>
        <v>24.395756</v>
      </c>
      <c r="AR30" s="50">
        <f aca="true" t="shared" si="41" ref="AR30:AX30">45.32*AR29</f>
        <v>89.18975999999999</v>
      </c>
      <c r="AS30" s="51">
        <f t="shared" si="41"/>
        <v>126.99751679999997</v>
      </c>
      <c r="AT30" s="52">
        <f t="shared" si="41"/>
        <v>14.180628</v>
      </c>
      <c r="AU30" s="51">
        <f t="shared" si="41"/>
        <v>60.692544</v>
      </c>
      <c r="AV30" s="51">
        <f t="shared" si="41"/>
        <v>116.03370239999998</v>
      </c>
      <c r="AW30" s="51">
        <f t="shared" si="41"/>
        <v>72.2654592</v>
      </c>
      <c r="AX30" s="52">
        <f t="shared" si="41"/>
        <v>22.07084</v>
      </c>
      <c r="AY30" s="51">
        <f>45.32*AY29</f>
        <v>96.6512448</v>
      </c>
      <c r="AZ30" s="51">
        <f>45.32*AZ29</f>
        <v>71.8521408</v>
      </c>
      <c r="BA30" s="52">
        <f>45.32*BA29</f>
        <v>5.080372</v>
      </c>
    </row>
    <row r="31" spans="1:53" ht="17.25" customHeight="1">
      <c r="A31" s="80"/>
      <c r="B31" s="12" t="s">
        <v>2</v>
      </c>
      <c r="C31" s="50">
        <f aca="true" t="shared" si="42" ref="C31:Y31">C30/C10/12</f>
        <v>0.026436666666666664</v>
      </c>
      <c r="D31" s="50">
        <f t="shared" si="42"/>
        <v>0.026436666666666667</v>
      </c>
      <c r="E31" s="51">
        <f t="shared" si="42"/>
        <v>0.026436666666666664</v>
      </c>
      <c r="F31" s="50">
        <f t="shared" si="42"/>
        <v>0.018128000000000002</v>
      </c>
      <c r="G31" s="51">
        <f t="shared" si="42"/>
        <v>0.018128000000000002</v>
      </c>
      <c r="H31" s="51">
        <f t="shared" si="42"/>
        <v>0.018128000000000002</v>
      </c>
      <c r="I31" s="52">
        <f t="shared" si="42"/>
        <v>0.0037766666666666665</v>
      </c>
      <c r="J31" s="50">
        <f t="shared" si="42"/>
        <v>0.018127999999999995</v>
      </c>
      <c r="K31" s="51">
        <f t="shared" si="42"/>
        <v>0.018128000000000002</v>
      </c>
      <c r="L31" s="51">
        <f t="shared" si="42"/>
        <v>0.018128</v>
      </c>
      <c r="M31" s="50">
        <f t="shared" si="42"/>
        <v>0.018128000000000002</v>
      </c>
      <c r="N31" s="51">
        <f t="shared" si="42"/>
        <v>0.018128000000000002</v>
      </c>
      <c r="O31" s="51">
        <f t="shared" si="42"/>
        <v>0.018128000000000002</v>
      </c>
      <c r="P31" s="52">
        <f t="shared" si="42"/>
        <v>0.0037766666666666665</v>
      </c>
      <c r="Q31" s="50">
        <f t="shared" si="42"/>
        <v>0.018127999999999995</v>
      </c>
      <c r="R31" s="51">
        <f t="shared" si="42"/>
        <v>0.018128000000000002</v>
      </c>
      <c r="S31" s="51">
        <f t="shared" si="42"/>
        <v>0.018128</v>
      </c>
      <c r="T31" s="52">
        <f t="shared" si="42"/>
        <v>0.0037766666666666673</v>
      </c>
      <c r="U31" s="51">
        <f t="shared" si="42"/>
        <v>0.018128</v>
      </c>
      <c r="V31" s="50">
        <f t="shared" si="42"/>
        <v>0.018128</v>
      </c>
      <c r="W31" s="51">
        <f t="shared" si="42"/>
        <v>0.018128000000000002</v>
      </c>
      <c r="X31" s="51">
        <f t="shared" si="42"/>
        <v>0.018128</v>
      </c>
      <c r="Y31" s="52">
        <f t="shared" si="42"/>
        <v>0.0037766666666666673</v>
      </c>
      <c r="Z31" s="50">
        <f aca="true" t="shared" si="43" ref="Z31:AQ31">Z30/Z10/12</f>
        <v>0.018128</v>
      </c>
      <c r="AA31" s="51">
        <f t="shared" si="43"/>
        <v>0.018128</v>
      </c>
      <c r="AB31" s="51">
        <f t="shared" si="43"/>
        <v>0.018127999999999995</v>
      </c>
      <c r="AC31" s="52">
        <f t="shared" si="43"/>
        <v>0.0037766666666666665</v>
      </c>
      <c r="AD31" s="51">
        <f t="shared" si="43"/>
        <v>0.018128</v>
      </c>
      <c r="AE31" s="50">
        <f t="shared" si="43"/>
        <v>0.018128</v>
      </c>
      <c r="AF31" s="51">
        <f t="shared" si="43"/>
        <v>0.018127999999999995</v>
      </c>
      <c r="AG31" s="51">
        <f t="shared" si="43"/>
        <v>0.018128</v>
      </c>
      <c r="AH31" s="52">
        <f t="shared" si="43"/>
        <v>0.0037766666666666665</v>
      </c>
      <c r="AI31" s="50">
        <f t="shared" si="43"/>
        <v>0.018128000000000002</v>
      </c>
      <c r="AJ31" s="51">
        <f t="shared" si="43"/>
        <v>0.018128</v>
      </c>
      <c r="AK31" s="51">
        <f t="shared" si="43"/>
        <v>0.018128</v>
      </c>
      <c r="AL31" s="52">
        <f t="shared" si="43"/>
        <v>0.0037766666666666673</v>
      </c>
      <c r="AM31" s="51">
        <f t="shared" si="43"/>
        <v>0.018128</v>
      </c>
      <c r="AN31" s="50">
        <f t="shared" si="43"/>
        <v>0.018128</v>
      </c>
      <c r="AO31" s="51">
        <f t="shared" si="43"/>
        <v>0.018128</v>
      </c>
      <c r="AP31" s="51">
        <f t="shared" si="43"/>
        <v>0.018128</v>
      </c>
      <c r="AQ31" s="52">
        <f t="shared" si="43"/>
        <v>0.0037766666666666665</v>
      </c>
      <c r="AR31" s="50">
        <f aca="true" t="shared" si="44" ref="AR31:AX31">AR30/AR10/12</f>
        <v>0.018128</v>
      </c>
      <c r="AS31" s="51">
        <f t="shared" si="44"/>
        <v>0.018128</v>
      </c>
      <c r="AT31" s="52">
        <f t="shared" si="44"/>
        <v>0.0037766666666666673</v>
      </c>
      <c r="AU31" s="51">
        <f t="shared" si="44"/>
        <v>0.018128</v>
      </c>
      <c r="AV31" s="51">
        <f t="shared" si="44"/>
        <v>0.018128</v>
      </c>
      <c r="AW31" s="51">
        <f t="shared" si="44"/>
        <v>0.018128</v>
      </c>
      <c r="AX31" s="52">
        <f t="shared" si="44"/>
        <v>0.0037766666666666665</v>
      </c>
      <c r="AY31" s="51">
        <f>AY30/AY10/12</f>
        <v>0.018128000000000002</v>
      </c>
      <c r="AZ31" s="51">
        <f>AZ30/AZ10/12</f>
        <v>0.018128000000000002</v>
      </c>
      <c r="BA31" s="52">
        <f>BA30/BA10/12</f>
        <v>0.0037766666666666665</v>
      </c>
    </row>
    <row r="32" spans="1:53" ht="15.75" customHeight="1" thickBot="1">
      <c r="A32" s="81"/>
      <c r="B32" s="16" t="s">
        <v>0</v>
      </c>
      <c r="C32" s="35" t="s">
        <v>18</v>
      </c>
      <c r="D32" s="35" t="s">
        <v>18</v>
      </c>
      <c r="E32" s="35" t="s">
        <v>18</v>
      </c>
      <c r="F32" s="35" t="s">
        <v>18</v>
      </c>
      <c r="G32" s="35" t="s">
        <v>18</v>
      </c>
      <c r="H32" s="35" t="s">
        <v>18</v>
      </c>
      <c r="I32" s="36" t="s">
        <v>18</v>
      </c>
      <c r="J32" s="35" t="s">
        <v>18</v>
      </c>
      <c r="K32" s="35" t="s">
        <v>18</v>
      </c>
      <c r="L32" s="35" t="s">
        <v>18</v>
      </c>
      <c r="M32" s="35" t="s">
        <v>18</v>
      </c>
      <c r="N32" s="35" t="s">
        <v>18</v>
      </c>
      <c r="O32" s="35" t="s">
        <v>18</v>
      </c>
      <c r="P32" s="36" t="s">
        <v>18</v>
      </c>
      <c r="Q32" s="35" t="s">
        <v>18</v>
      </c>
      <c r="R32" s="35" t="s">
        <v>18</v>
      </c>
      <c r="S32" s="35" t="s">
        <v>18</v>
      </c>
      <c r="T32" s="36" t="s">
        <v>18</v>
      </c>
      <c r="U32" s="35" t="s">
        <v>18</v>
      </c>
      <c r="V32" s="35" t="s">
        <v>18</v>
      </c>
      <c r="W32" s="35" t="s">
        <v>18</v>
      </c>
      <c r="X32" s="35" t="s">
        <v>18</v>
      </c>
      <c r="Y32" s="36" t="s">
        <v>18</v>
      </c>
      <c r="Z32" s="35" t="s">
        <v>18</v>
      </c>
      <c r="AA32" s="35" t="s">
        <v>18</v>
      </c>
      <c r="AB32" s="35" t="s">
        <v>18</v>
      </c>
      <c r="AC32" s="36" t="s">
        <v>18</v>
      </c>
      <c r="AD32" s="35" t="s">
        <v>18</v>
      </c>
      <c r="AE32" s="35" t="s">
        <v>18</v>
      </c>
      <c r="AF32" s="35" t="s">
        <v>18</v>
      </c>
      <c r="AG32" s="35" t="s">
        <v>18</v>
      </c>
      <c r="AH32" s="36" t="s">
        <v>18</v>
      </c>
      <c r="AI32" s="35" t="s">
        <v>18</v>
      </c>
      <c r="AJ32" s="35" t="s">
        <v>18</v>
      </c>
      <c r="AK32" s="35" t="s">
        <v>18</v>
      </c>
      <c r="AL32" s="36" t="s">
        <v>18</v>
      </c>
      <c r="AM32" s="35" t="s">
        <v>18</v>
      </c>
      <c r="AN32" s="35" t="s">
        <v>18</v>
      </c>
      <c r="AO32" s="35" t="s">
        <v>18</v>
      </c>
      <c r="AP32" s="35" t="s">
        <v>18</v>
      </c>
      <c r="AQ32" s="36" t="s">
        <v>18</v>
      </c>
      <c r="AR32" s="35" t="s">
        <v>18</v>
      </c>
      <c r="AS32" s="35" t="s">
        <v>18</v>
      </c>
      <c r="AT32" s="36" t="s">
        <v>18</v>
      </c>
      <c r="AU32" s="35" t="s">
        <v>18</v>
      </c>
      <c r="AV32" s="35" t="s">
        <v>18</v>
      </c>
      <c r="AW32" s="35" t="s">
        <v>18</v>
      </c>
      <c r="AX32" s="36" t="s">
        <v>18</v>
      </c>
      <c r="AY32" s="35" t="s">
        <v>18</v>
      </c>
      <c r="AZ32" s="35" t="s">
        <v>18</v>
      </c>
      <c r="BA32" s="36" t="s">
        <v>18</v>
      </c>
    </row>
    <row r="33" spans="1:53" ht="12.75" customHeight="1" thickTop="1">
      <c r="A33" s="82" t="s">
        <v>25</v>
      </c>
      <c r="B33" s="18" t="s">
        <v>19</v>
      </c>
      <c r="C33" s="53"/>
      <c r="D33" s="53"/>
      <c r="E33" s="48"/>
      <c r="F33" s="53"/>
      <c r="G33" s="48"/>
      <c r="H33" s="48">
        <v>16</v>
      </c>
      <c r="I33" s="54">
        <v>18</v>
      </c>
      <c r="J33" s="53">
        <v>15</v>
      </c>
      <c r="K33" s="48">
        <v>20</v>
      </c>
      <c r="L33" s="48">
        <v>12</v>
      </c>
      <c r="M33" s="53">
        <v>11</v>
      </c>
      <c r="N33" s="48">
        <v>16</v>
      </c>
      <c r="O33" s="48">
        <v>14</v>
      </c>
      <c r="P33" s="54">
        <v>16</v>
      </c>
      <c r="Q33" s="53">
        <v>24</v>
      </c>
      <c r="R33" s="48">
        <v>14</v>
      </c>
      <c r="S33" s="48">
        <v>16</v>
      </c>
      <c r="T33" s="54">
        <v>18</v>
      </c>
      <c r="U33" s="48">
        <v>12</v>
      </c>
      <c r="V33" s="53">
        <v>18</v>
      </c>
      <c r="W33" s="48">
        <v>18</v>
      </c>
      <c r="X33" s="48">
        <v>16</v>
      </c>
      <c r="Y33" s="54">
        <v>18</v>
      </c>
      <c r="Z33" s="53">
        <v>24</v>
      </c>
      <c r="AA33" s="48">
        <v>12</v>
      </c>
      <c r="AB33" s="48">
        <v>6</v>
      </c>
      <c r="AC33" s="54">
        <v>18</v>
      </c>
      <c r="AD33" s="48">
        <v>18</v>
      </c>
      <c r="AE33" s="53">
        <v>24</v>
      </c>
      <c r="AF33" s="48">
        <v>12</v>
      </c>
      <c r="AG33" s="48">
        <v>18</v>
      </c>
      <c r="AH33" s="54">
        <v>11</v>
      </c>
      <c r="AI33" s="53">
        <v>16</v>
      </c>
      <c r="AJ33" s="48">
        <v>20</v>
      </c>
      <c r="AK33" s="48">
        <v>16</v>
      </c>
      <c r="AL33" s="54">
        <v>18</v>
      </c>
      <c r="AM33" s="48">
        <v>12</v>
      </c>
      <c r="AN33" s="53">
        <v>20</v>
      </c>
      <c r="AO33" s="48">
        <v>16</v>
      </c>
      <c r="AP33" s="48">
        <v>25</v>
      </c>
      <c r="AQ33" s="54">
        <v>16</v>
      </c>
      <c r="AR33" s="53">
        <v>16</v>
      </c>
      <c r="AS33" s="48">
        <v>20</v>
      </c>
      <c r="AT33" s="54">
        <v>10</v>
      </c>
      <c r="AU33" s="48">
        <v>10</v>
      </c>
      <c r="AV33" s="48">
        <v>16</v>
      </c>
      <c r="AW33" s="48">
        <v>11</v>
      </c>
      <c r="AX33" s="54">
        <v>20</v>
      </c>
      <c r="AY33" s="48">
        <v>14</v>
      </c>
      <c r="AZ33" s="48">
        <v>10</v>
      </c>
      <c r="BA33" s="54">
        <v>3</v>
      </c>
    </row>
    <row r="34" spans="1:53" ht="12.75" customHeight="1">
      <c r="A34" s="83"/>
      <c r="B34" s="11" t="s">
        <v>4</v>
      </c>
      <c r="C34" s="55">
        <v>0</v>
      </c>
      <c r="D34" s="55">
        <v>0</v>
      </c>
      <c r="E34" s="51">
        <v>0</v>
      </c>
      <c r="F34" s="55">
        <f>F33*10%</f>
        <v>0</v>
      </c>
      <c r="G34" s="55">
        <f>G33*0.15</f>
        <v>0</v>
      </c>
      <c r="H34" s="55">
        <f>H33*0.1</f>
        <v>1.6</v>
      </c>
      <c r="I34" s="56">
        <f>I33*0.1</f>
        <v>1.8</v>
      </c>
      <c r="J34" s="55">
        <f>J33*8%</f>
        <v>1.2</v>
      </c>
      <c r="K34" s="55">
        <f>K33*0.1</f>
        <v>2</v>
      </c>
      <c r="L34" s="55">
        <f>L33*0.1</f>
        <v>1.2000000000000002</v>
      </c>
      <c r="M34" s="55">
        <f>M33*10%</f>
        <v>1.1</v>
      </c>
      <c r="N34" s="55">
        <f>N33*0.1</f>
        <v>1.6</v>
      </c>
      <c r="O34" s="55">
        <f>O33*0.1</f>
        <v>1.4000000000000001</v>
      </c>
      <c r="P34" s="56">
        <f>P33*0.1</f>
        <v>1.6</v>
      </c>
      <c r="Q34" s="55">
        <f>Q33*10%</f>
        <v>2.4000000000000004</v>
      </c>
      <c r="R34" s="55">
        <f>R33*0.1</f>
        <v>1.4000000000000001</v>
      </c>
      <c r="S34" s="55">
        <f>S33*0.1</f>
        <v>1.6</v>
      </c>
      <c r="T34" s="56">
        <f>T33*0.1</f>
        <v>1.8</v>
      </c>
      <c r="U34" s="56">
        <f>U33*0.1</f>
        <v>1.2000000000000002</v>
      </c>
      <c r="V34" s="55">
        <f>V33*10%</f>
        <v>1.8</v>
      </c>
      <c r="W34" s="55">
        <f>W33*0.1</f>
        <v>1.8</v>
      </c>
      <c r="X34" s="55">
        <f>X33*0.1</f>
        <v>1.6</v>
      </c>
      <c r="Y34" s="56">
        <f>Y33*0.1</f>
        <v>1.8</v>
      </c>
      <c r="Z34" s="55">
        <f>Z33*10%</f>
        <v>2.4000000000000004</v>
      </c>
      <c r="AA34" s="55">
        <f>AA33*0.1</f>
        <v>1.2000000000000002</v>
      </c>
      <c r="AB34" s="55">
        <f>AB33*0.1</f>
        <v>0.6000000000000001</v>
      </c>
      <c r="AC34" s="56">
        <f>AC33*0.1</f>
        <v>1.8</v>
      </c>
      <c r="AD34" s="56">
        <f>AD33*0.1</f>
        <v>1.8</v>
      </c>
      <c r="AE34" s="55">
        <f>AE33*10%</f>
        <v>2.4000000000000004</v>
      </c>
      <c r="AF34" s="55">
        <f>AF33*0.1</f>
        <v>1.2000000000000002</v>
      </c>
      <c r="AG34" s="55">
        <f>AG33*0.1</f>
        <v>1.8</v>
      </c>
      <c r="AH34" s="56">
        <f>AH33*0.1</f>
        <v>1.1</v>
      </c>
      <c r="AI34" s="55">
        <f>AI33*10%</f>
        <v>1.6</v>
      </c>
      <c r="AJ34" s="55">
        <f>AJ33*0.1</f>
        <v>2</v>
      </c>
      <c r="AK34" s="55">
        <f>AK33*0.1</f>
        <v>1.6</v>
      </c>
      <c r="AL34" s="56">
        <f>AL33*0.1</f>
        <v>1.8</v>
      </c>
      <c r="AM34" s="56">
        <f>AM33*0.1</f>
        <v>1.2000000000000002</v>
      </c>
      <c r="AN34" s="55">
        <f>AN33*10%</f>
        <v>2</v>
      </c>
      <c r="AO34" s="55">
        <f>AO33*0.1</f>
        <v>1.6</v>
      </c>
      <c r="AP34" s="55">
        <f>AP33*0.1</f>
        <v>2.5</v>
      </c>
      <c r="AQ34" s="56">
        <f>AQ33*0.1</f>
        <v>1.6</v>
      </c>
      <c r="AR34" s="55">
        <f>AR33*8%</f>
        <v>1.28</v>
      </c>
      <c r="AS34" s="55">
        <f aca="true" t="shared" si="45" ref="AS34:AZ34">AS33*0.1</f>
        <v>2</v>
      </c>
      <c r="AT34" s="56">
        <f t="shared" si="45"/>
        <v>1</v>
      </c>
      <c r="AU34" s="56">
        <f t="shared" si="45"/>
        <v>1</v>
      </c>
      <c r="AV34" s="55">
        <f t="shared" si="45"/>
        <v>1.6</v>
      </c>
      <c r="AW34" s="55">
        <f t="shared" si="45"/>
        <v>1.1</v>
      </c>
      <c r="AX34" s="56">
        <f t="shared" si="45"/>
        <v>2</v>
      </c>
      <c r="AY34" s="55">
        <f t="shared" si="45"/>
        <v>1.4000000000000001</v>
      </c>
      <c r="AZ34" s="55">
        <f t="shared" si="45"/>
        <v>1</v>
      </c>
      <c r="BA34" s="56">
        <f>BA33*0.07</f>
        <v>0.21000000000000002</v>
      </c>
    </row>
    <row r="35" spans="1:53" ht="18.75" customHeight="1">
      <c r="A35" s="83"/>
      <c r="B35" s="10" t="s">
        <v>1</v>
      </c>
      <c r="C35" s="57">
        <v>0</v>
      </c>
      <c r="D35" s="57">
        <v>0</v>
      </c>
      <c r="E35" s="51">
        <v>0</v>
      </c>
      <c r="F35" s="57">
        <f aca="true" t="shared" si="46" ref="F35:T35">F34*1209.48</f>
        <v>0</v>
      </c>
      <c r="G35" s="57">
        <f t="shared" si="46"/>
        <v>0</v>
      </c>
      <c r="H35" s="57">
        <f t="shared" si="46"/>
        <v>1935.1680000000001</v>
      </c>
      <c r="I35" s="58">
        <f t="shared" si="46"/>
        <v>2177.0640000000003</v>
      </c>
      <c r="J35" s="57">
        <f t="shared" si="46"/>
        <v>1451.376</v>
      </c>
      <c r="K35" s="57">
        <f t="shared" si="46"/>
        <v>2418.96</v>
      </c>
      <c r="L35" s="57">
        <f t="shared" si="46"/>
        <v>1451.3760000000002</v>
      </c>
      <c r="M35" s="57">
        <f t="shared" si="46"/>
        <v>1330.428</v>
      </c>
      <c r="N35" s="57">
        <f t="shared" si="46"/>
        <v>1935.1680000000001</v>
      </c>
      <c r="O35" s="57">
        <f t="shared" si="46"/>
        <v>1693.2720000000002</v>
      </c>
      <c r="P35" s="58">
        <f t="shared" si="46"/>
        <v>1935.1680000000001</v>
      </c>
      <c r="Q35" s="57">
        <f t="shared" si="46"/>
        <v>2902.7520000000004</v>
      </c>
      <c r="R35" s="57">
        <f t="shared" si="46"/>
        <v>1693.2720000000002</v>
      </c>
      <c r="S35" s="57">
        <f t="shared" si="46"/>
        <v>1935.1680000000001</v>
      </c>
      <c r="T35" s="58">
        <f t="shared" si="46"/>
        <v>2177.0640000000003</v>
      </c>
      <c r="U35" s="51">
        <v>0</v>
      </c>
      <c r="V35" s="57">
        <f aca="true" t="shared" si="47" ref="V35:AC35">V34*1209.48</f>
        <v>2177.0640000000003</v>
      </c>
      <c r="W35" s="57">
        <f t="shared" si="47"/>
        <v>2177.0640000000003</v>
      </c>
      <c r="X35" s="57">
        <f t="shared" si="47"/>
        <v>1935.1680000000001</v>
      </c>
      <c r="Y35" s="58">
        <f t="shared" si="47"/>
        <v>2177.0640000000003</v>
      </c>
      <c r="Z35" s="57">
        <f t="shared" si="47"/>
        <v>2902.7520000000004</v>
      </c>
      <c r="AA35" s="57">
        <f t="shared" si="47"/>
        <v>1451.3760000000002</v>
      </c>
      <c r="AB35" s="57">
        <f t="shared" si="47"/>
        <v>725.6880000000001</v>
      </c>
      <c r="AC35" s="58">
        <f t="shared" si="47"/>
        <v>2177.0640000000003</v>
      </c>
      <c r="AD35" s="51">
        <v>0</v>
      </c>
      <c r="AE35" s="57">
        <f aca="true" t="shared" si="48" ref="AE35:AL35">AE34*1209.48</f>
        <v>2902.7520000000004</v>
      </c>
      <c r="AF35" s="57">
        <f t="shared" si="48"/>
        <v>1451.3760000000002</v>
      </c>
      <c r="AG35" s="57">
        <f t="shared" si="48"/>
        <v>2177.0640000000003</v>
      </c>
      <c r="AH35" s="58">
        <f t="shared" si="48"/>
        <v>1330.428</v>
      </c>
      <c r="AI35" s="57">
        <f t="shared" si="48"/>
        <v>1935.1680000000001</v>
      </c>
      <c r="AJ35" s="57">
        <f t="shared" si="48"/>
        <v>2418.96</v>
      </c>
      <c r="AK35" s="57">
        <f t="shared" si="48"/>
        <v>1935.1680000000001</v>
      </c>
      <c r="AL35" s="58">
        <f t="shared" si="48"/>
        <v>2177.0640000000003</v>
      </c>
      <c r="AM35" s="51">
        <v>0</v>
      </c>
      <c r="AN35" s="57">
        <f aca="true" t="shared" si="49" ref="AN35:AT35">AN34*1209.48</f>
        <v>2418.96</v>
      </c>
      <c r="AO35" s="57">
        <f t="shared" si="49"/>
        <v>1935.1680000000001</v>
      </c>
      <c r="AP35" s="57">
        <f t="shared" si="49"/>
        <v>3023.7</v>
      </c>
      <c r="AQ35" s="58">
        <f t="shared" si="49"/>
        <v>1935.1680000000001</v>
      </c>
      <c r="AR35" s="57">
        <f t="shared" si="49"/>
        <v>1548.1344000000001</v>
      </c>
      <c r="AS35" s="57">
        <f t="shared" si="49"/>
        <v>2418.96</v>
      </c>
      <c r="AT35" s="58">
        <f t="shared" si="49"/>
        <v>1209.48</v>
      </c>
      <c r="AU35" s="51">
        <v>0</v>
      </c>
      <c r="AV35" s="57">
        <f aca="true" t="shared" si="50" ref="AV35:BA35">AV34*1209.48</f>
        <v>1935.1680000000001</v>
      </c>
      <c r="AW35" s="57">
        <f t="shared" si="50"/>
        <v>1330.428</v>
      </c>
      <c r="AX35" s="58">
        <f t="shared" si="50"/>
        <v>2418.96</v>
      </c>
      <c r="AY35" s="57">
        <f t="shared" si="50"/>
        <v>1693.2720000000002</v>
      </c>
      <c r="AZ35" s="57">
        <f t="shared" si="50"/>
        <v>1209.48</v>
      </c>
      <c r="BA35" s="58">
        <f t="shared" si="50"/>
        <v>253.99080000000004</v>
      </c>
    </row>
    <row r="36" spans="1:53" ht="18" customHeight="1">
      <c r="A36" s="83"/>
      <c r="B36" s="10" t="s">
        <v>2</v>
      </c>
      <c r="C36" s="59">
        <v>0</v>
      </c>
      <c r="D36" s="59">
        <v>0</v>
      </c>
      <c r="E36" s="51">
        <v>0</v>
      </c>
      <c r="F36" s="59">
        <f aca="true" t="shared" si="51" ref="F36:T36">F35/F10</f>
        <v>0</v>
      </c>
      <c r="G36" s="59">
        <f t="shared" si="51"/>
        <v>0</v>
      </c>
      <c r="H36" s="59">
        <f t="shared" si="51"/>
        <v>3.6097146054840517</v>
      </c>
      <c r="I36" s="60">
        <f t="shared" si="51"/>
        <v>5.2726180673286525</v>
      </c>
      <c r="J36" s="59">
        <f t="shared" si="51"/>
        <v>5.02380062305296</v>
      </c>
      <c r="K36" s="59">
        <f t="shared" si="51"/>
        <v>3.180749506903353</v>
      </c>
      <c r="L36" s="59">
        <f t="shared" si="51"/>
        <v>4.04733965421082</v>
      </c>
      <c r="M36" s="59">
        <f t="shared" si="51"/>
        <v>3.826367558239862</v>
      </c>
      <c r="N36" s="59">
        <f t="shared" si="51"/>
        <v>3.7329629629629633</v>
      </c>
      <c r="O36" s="59">
        <f t="shared" si="51"/>
        <v>3.7644997776789686</v>
      </c>
      <c r="P36" s="60">
        <f t="shared" si="51"/>
        <v>3.165660068706037</v>
      </c>
      <c r="Q36" s="59">
        <f t="shared" si="51"/>
        <v>3.9900371134020625</v>
      </c>
      <c r="R36" s="59">
        <f t="shared" si="51"/>
        <v>3.179256477656778</v>
      </c>
      <c r="S36" s="59">
        <f t="shared" si="51"/>
        <v>3.7214769230769233</v>
      </c>
      <c r="T36" s="60">
        <f t="shared" si="51"/>
        <v>5.150376153300214</v>
      </c>
      <c r="U36" s="51">
        <v>0</v>
      </c>
      <c r="V36" s="59">
        <f aca="true" t="shared" si="52" ref="V36:AC36">V35/V10</f>
        <v>5.402143920595535</v>
      </c>
      <c r="W36" s="59">
        <f t="shared" si="52"/>
        <v>4.028615840118431</v>
      </c>
      <c r="X36" s="59">
        <f t="shared" si="52"/>
        <v>3.290542424757694</v>
      </c>
      <c r="Y36" s="60">
        <f t="shared" si="52"/>
        <v>2.958369343660824</v>
      </c>
      <c r="Z36" s="59">
        <f t="shared" si="52"/>
        <v>4.099932203389831</v>
      </c>
      <c r="AA36" s="59">
        <f t="shared" si="52"/>
        <v>3.0548852873079353</v>
      </c>
      <c r="AB36" s="59">
        <f t="shared" si="52"/>
        <v>3.0593929173693093</v>
      </c>
      <c r="AC36" s="60">
        <f t="shared" si="52"/>
        <v>5.209533381191673</v>
      </c>
      <c r="AD36" s="51">
        <v>0</v>
      </c>
      <c r="AE36" s="59">
        <f aca="true" t="shared" si="53" ref="AE36:AL36">AE35/AE10</f>
        <v>2.9229201490282954</v>
      </c>
      <c r="AF36" s="59">
        <f t="shared" si="53"/>
        <v>2.9255714573674667</v>
      </c>
      <c r="AG36" s="59">
        <f t="shared" si="53"/>
        <v>2.9116811555436675</v>
      </c>
      <c r="AH36" s="60">
        <f t="shared" si="53"/>
        <v>1.7668366533864543</v>
      </c>
      <c r="AI36" s="59">
        <f t="shared" si="53"/>
        <v>3.6727424558739803</v>
      </c>
      <c r="AJ36" s="59">
        <f t="shared" si="53"/>
        <v>3.2830618892508148</v>
      </c>
      <c r="AK36" s="59">
        <f t="shared" si="53"/>
        <v>3.6450706347711437</v>
      </c>
      <c r="AL36" s="60">
        <f t="shared" si="53"/>
        <v>5.240885893115071</v>
      </c>
      <c r="AM36" s="51">
        <v>0</v>
      </c>
      <c r="AN36" s="59">
        <f aca="true" t="shared" si="54" ref="AN36:AT36">AN35/AN10</f>
        <v>4.204693203545976</v>
      </c>
      <c r="AO36" s="59">
        <f t="shared" si="54"/>
        <v>3.1928196667216633</v>
      </c>
      <c r="AP36" s="59">
        <f t="shared" si="54"/>
        <v>4.2545377796538615</v>
      </c>
      <c r="AQ36" s="60">
        <f t="shared" si="54"/>
        <v>3.594961917146573</v>
      </c>
      <c r="AR36" s="59">
        <f t="shared" si="54"/>
        <v>3.7759375609756103</v>
      </c>
      <c r="AS36" s="59">
        <f t="shared" si="54"/>
        <v>4.143473792394656</v>
      </c>
      <c r="AT36" s="60">
        <f t="shared" si="54"/>
        <v>3.865388302972196</v>
      </c>
      <c r="AU36" s="51">
        <v>0</v>
      </c>
      <c r="AV36" s="59">
        <f aca="true" t="shared" si="55" ref="AV36:BA36">AV35/AV10</f>
        <v>3.6279865016872894</v>
      </c>
      <c r="AW36" s="59">
        <f t="shared" si="55"/>
        <v>4.004900662251656</v>
      </c>
      <c r="AX36" s="60">
        <f t="shared" si="55"/>
        <v>4.967063655030801</v>
      </c>
      <c r="AY36" s="59">
        <f t="shared" si="55"/>
        <v>3.811100607697502</v>
      </c>
      <c r="AZ36" s="59">
        <f t="shared" si="55"/>
        <v>3.6617620345140782</v>
      </c>
      <c r="BA36" s="60">
        <f t="shared" si="55"/>
        <v>2.2657520071364856</v>
      </c>
    </row>
    <row r="37" spans="1:53" ht="18" customHeight="1" thickBot="1">
      <c r="A37" s="84"/>
      <c r="B37" s="16" t="s">
        <v>0</v>
      </c>
      <c r="C37" s="35" t="s">
        <v>18</v>
      </c>
      <c r="D37" s="35" t="s">
        <v>18</v>
      </c>
      <c r="E37" s="35" t="s">
        <v>18</v>
      </c>
      <c r="F37" s="35" t="s">
        <v>18</v>
      </c>
      <c r="G37" s="35" t="s">
        <v>18</v>
      </c>
      <c r="H37" s="35" t="s">
        <v>18</v>
      </c>
      <c r="I37" s="36" t="s">
        <v>18</v>
      </c>
      <c r="J37" s="35" t="s">
        <v>18</v>
      </c>
      <c r="K37" s="35" t="s">
        <v>18</v>
      </c>
      <c r="L37" s="35" t="s">
        <v>18</v>
      </c>
      <c r="M37" s="35" t="s">
        <v>18</v>
      </c>
      <c r="N37" s="35" t="s">
        <v>18</v>
      </c>
      <c r="O37" s="35" t="s">
        <v>18</v>
      </c>
      <c r="P37" s="36" t="s">
        <v>18</v>
      </c>
      <c r="Q37" s="35" t="s">
        <v>18</v>
      </c>
      <c r="R37" s="35" t="s">
        <v>18</v>
      </c>
      <c r="S37" s="35" t="s">
        <v>18</v>
      </c>
      <c r="T37" s="36" t="s">
        <v>18</v>
      </c>
      <c r="U37" s="35" t="s">
        <v>18</v>
      </c>
      <c r="V37" s="35" t="s">
        <v>18</v>
      </c>
      <c r="W37" s="35" t="s">
        <v>18</v>
      </c>
      <c r="X37" s="35" t="s">
        <v>18</v>
      </c>
      <c r="Y37" s="36" t="s">
        <v>18</v>
      </c>
      <c r="Z37" s="35" t="s">
        <v>18</v>
      </c>
      <c r="AA37" s="35" t="s">
        <v>18</v>
      </c>
      <c r="AB37" s="35" t="s">
        <v>18</v>
      </c>
      <c r="AC37" s="36" t="s">
        <v>18</v>
      </c>
      <c r="AD37" s="35" t="s">
        <v>18</v>
      </c>
      <c r="AE37" s="35" t="s">
        <v>18</v>
      </c>
      <c r="AF37" s="35" t="s">
        <v>18</v>
      </c>
      <c r="AG37" s="35" t="s">
        <v>18</v>
      </c>
      <c r="AH37" s="36" t="s">
        <v>18</v>
      </c>
      <c r="AI37" s="35" t="s">
        <v>18</v>
      </c>
      <c r="AJ37" s="35" t="s">
        <v>18</v>
      </c>
      <c r="AK37" s="35" t="s">
        <v>18</v>
      </c>
      <c r="AL37" s="36" t="s">
        <v>18</v>
      </c>
      <c r="AM37" s="35" t="s">
        <v>18</v>
      </c>
      <c r="AN37" s="35" t="s">
        <v>18</v>
      </c>
      <c r="AO37" s="35" t="s">
        <v>18</v>
      </c>
      <c r="AP37" s="35" t="s">
        <v>18</v>
      </c>
      <c r="AQ37" s="36" t="s">
        <v>18</v>
      </c>
      <c r="AR37" s="35" t="s">
        <v>18</v>
      </c>
      <c r="AS37" s="35" t="s">
        <v>18</v>
      </c>
      <c r="AT37" s="36" t="s">
        <v>18</v>
      </c>
      <c r="AU37" s="35" t="s">
        <v>18</v>
      </c>
      <c r="AV37" s="35" t="s">
        <v>18</v>
      </c>
      <c r="AW37" s="35" t="s">
        <v>18</v>
      </c>
      <c r="AX37" s="36" t="s">
        <v>18</v>
      </c>
      <c r="AY37" s="35" t="s">
        <v>18</v>
      </c>
      <c r="AZ37" s="35" t="s">
        <v>18</v>
      </c>
      <c r="BA37" s="36" t="s">
        <v>18</v>
      </c>
    </row>
    <row r="38" spans="1:54" s="1" customFormat="1" ht="19.5" customHeight="1" thickTop="1">
      <c r="A38" s="85" t="s">
        <v>16</v>
      </c>
      <c r="B38" s="85"/>
      <c r="C38" s="61">
        <f aca="true" t="shared" si="56" ref="C38:Y38">C13+C17+C22+C26+C30+C35</f>
        <v>46831.40109</v>
      </c>
      <c r="D38" s="61">
        <f t="shared" si="56"/>
        <v>45980.184015</v>
      </c>
      <c r="E38" s="61">
        <f t="shared" si="56"/>
        <v>28516.318470000002</v>
      </c>
      <c r="F38" s="61">
        <f t="shared" si="56"/>
        <v>25314.931296</v>
      </c>
      <c r="G38" s="61">
        <f t="shared" si="56"/>
        <v>37492.8397758</v>
      </c>
      <c r="H38" s="61">
        <f t="shared" si="56"/>
        <v>37945.767390600005</v>
      </c>
      <c r="I38" s="61">
        <f t="shared" si="56"/>
        <v>29779.073092</v>
      </c>
      <c r="J38" s="61">
        <f t="shared" si="56"/>
        <v>20152.283891400002</v>
      </c>
      <c r="K38" s="61">
        <f t="shared" si="56"/>
        <v>53478.73863299999</v>
      </c>
      <c r="L38" s="61">
        <f t="shared" si="56"/>
        <v>25850.818675600003</v>
      </c>
      <c r="M38" s="61">
        <f t="shared" si="56"/>
        <v>23797.921900200003</v>
      </c>
      <c r="N38" s="61">
        <f t="shared" si="56"/>
        <v>35647.3709664</v>
      </c>
      <c r="O38" s="61">
        <f t="shared" si="56"/>
        <v>30777.7502308</v>
      </c>
      <c r="P38" s="61">
        <f t="shared" si="56"/>
        <v>41989.59286799999</v>
      </c>
      <c r="Q38" s="61">
        <f t="shared" si="56"/>
        <v>48354.957615</v>
      </c>
      <c r="R38" s="61">
        <f t="shared" si="56"/>
        <v>35977.5432796</v>
      </c>
      <c r="S38" s="61">
        <f t="shared" si="56"/>
        <v>37254.20812</v>
      </c>
      <c r="T38" s="61">
        <f t="shared" si="56"/>
        <v>27592.137996000005</v>
      </c>
      <c r="U38" s="61">
        <f t="shared" si="56"/>
        <v>31658.624962199996</v>
      </c>
      <c r="V38" s="61">
        <f t="shared" si="56"/>
        <v>27426.367678000002</v>
      </c>
      <c r="W38" s="61">
        <f t="shared" si="56"/>
        <v>38836.6935784</v>
      </c>
      <c r="X38" s="61">
        <f t="shared" si="56"/>
        <v>40069.6935826</v>
      </c>
      <c r="Y38" s="61">
        <f t="shared" si="56"/>
        <v>46512.901932</v>
      </c>
      <c r="Z38" s="61">
        <f aca="true" t="shared" si="57" ref="Z38:AQ38">Z13+Z17+Z22+Z26+Z30+Z35</f>
        <v>47091.07240799999</v>
      </c>
      <c r="AA38" s="61">
        <f t="shared" si="57"/>
        <v>33717.291884599996</v>
      </c>
      <c r="AB38" s="61">
        <f t="shared" si="57"/>
        <v>16873.4170712</v>
      </c>
      <c r="AC38" s="61">
        <f t="shared" si="57"/>
        <v>26920.793892</v>
      </c>
      <c r="AD38" s="61">
        <f t="shared" si="57"/>
        <v>25886.713056999997</v>
      </c>
      <c r="AE38" s="61">
        <f t="shared" si="57"/>
        <v>65200.849600600006</v>
      </c>
      <c r="AF38" s="61">
        <f t="shared" si="57"/>
        <v>33538.7967506</v>
      </c>
      <c r="AG38" s="61">
        <f t="shared" si="57"/>
        <v>49908.1414042</v>
      </c>
      <c r="AH38" s="61">
        <f t="shared" si="57"/>
        <v>46667.70143999999</v>
      </c>
      <c r="AI38" s="61">
        <f t="shared" si="57"/>
        <v>36827.3009194</v>
      </c>
      <c r="AJ38" s="61">
        <f t="shared" si="57"/>
        <v>49918.813732799994</v>
      </c>
      <c r="AK38" s="61">
        <f t="shared" si="57"/>
        <v>37311.8271914</v>
      </c>
      <c r="AL38" s="61">
        <f t="shared" si="57"/>
        <v>27087.961591999992</v>
      </c>
      <c r="AM38" s="61">
        <f t="shared" si="57"/>
        <v>27617.7037892</v>
      </c>
      <c r="AN38" s="61">
        <f t="shared" si="57"/>
        <v>39003.7898978</v>
      </c>
      <c r="AO38" s="61">
        <f t="shared" si="57"/>
        <v>40824.6561706</v>
      </c>
      <c r="AP38" s="61">
        <f t="shared" si="57"/>
        <v>52528.0562022</v>
      </c>
      <c r="AQ38" s="61">
        <f t="shared" si="57"/>
        <v>36380.996884</v>
      </c>
      <c r="AR38" s="61">
        <f aca="true" t="shared" si="58" ref="AR38:AX38">AR13+AR17+AR22+AR26+AR30+AR35</f>
        <v>31022.069779999998</v>
      </c>
      <c r="AS38" s="61">
        <f t="shared" si="58"/>
        <v>40515.1874748</v>
      </c>
      <c r="AT38" s="61">
        <f t="shared" si="58"/>
        <v>20870.896691999995</v>
      </c>
      <c r="AU38" s="61">
        <f t="shared" si="58"/>
        <v>19706.872734000004</v>
      </c>
      <c r="AV38" s="61">
        <f t="shared" si="58"/>
        <v>38689.9071564</v>
      </c>
      <c r="AW38" s="61">
        <f t="shared" si="58"/>
        <v>23101.0443412</v>
      </c>
      <c r="AX38" s="61">
        <f t="shared" si="58"/>
        <v>35663.299360000005</v>
      </c>
      <c r="AY38" s="61">
        <f>AY13+AY17+AY22+AY26+AY30+AY35</f>
        <v>30897.565507799998</v>
      </c>
      <c r="AZ38" s="61">
        <f>AZ13+AZ17+AZ22+AZ26+AZ30+AZ35</f>
        <v>22544.5559838</v>
      </c>
      <c r="BA38" s="61">
        <f>BA13+BA17+BA22+BA26+BA30+BA35</f>
        <v>7849.505467999999</v>
      </c>
      <c r="BB38" s="1">
        <v>1781404.91</v>
      </c>
    </row>
    <row r="39" spans="3:53" s="1" customFormat="1" ht="12.75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</row>
    <row r="40" spans="3:53" s="1" customFormat="1" ht="12.75">
      <c r="C40" s="63">
        <f aca="true" t="shared" si="59" ref="C40:Y40">C38/C10/12</f>
        <v>5.3241702012278305</v>
      </c>
      <c r="D40" s="63">
        <f t="shared" si="59"/>
        <v>5.550748951542808</v>
      </c>
      <c r="E40" s="63">
        <f t="shared" si="59"/>
        <v>5.748330605950653</v>
      </c>
      <c r="F40" s="63">
        <f t="shared" si="59"/>
        <v>5.327216181818182</v>
      </c>
      <c r="G40" s="63">
        <f t="shared" si="59"/>
        <v>5.365624789026275</v>
      </c>
      <c r="H40" s="63">
        <f t="shared" si="59"/>
        <v>5.898428059224027</v>
      </c>
      <c r="I40" s="63">
        <f t="shared" si="59"/>
        <v>6.010146341325584</v>
      </c>
      <c r="J40" s="63">
        <f t="shared" si="59"/>
        <v>5.8129352403946015</v>
      </c>
      <c r="K40" s="63">
        <f t="shared" si="59"/>
        <v>5.860041489480604</v>
      </c>
      <c r="L40" s="63">
        <f t="shared" si="59"/>
        <v>6.00734771230712</v>
      </c>
      <c r="M40" s="63">
        <f t="shared" si="59"/>
        <v>5.703653029479437</v>
      </c>
      <c r="N40" s="63">
        <f t="shared" si="59"/>
        <v>5.730351557098765</v>
      </c>
      <c r="O40" s="63">
        <f t="shared" si="59"/>
        <v>5.702117650585445</v>
      </c>
      <c r="P40" s="63">
        <f t="shared" si="59"/>
        <v>5.724084310485849</v>
      </c>
      <c r="Q40" s="63">
        <f t="shared" si="59"/>
        <v>5.538941307560137</v>
      </c>
      <c r="R40" s="63">
        <f t="shared" si="59"/>
        <v>5.629231330516961</v>
      </c>
      <c r="S40" s="63">
        <f t="shared" si="59"/>
        <v>5.9702256602564105</v>
      </c>
      <c r="T40" s="63">
        <f t="shared" si="59"/>
        <v>5.43966130352496</v>
      </c>
      <c r="U40" s="63">
        <f t="shared" si="59"/>
        <v>5.604883677182919</v>
      </c>
      <c r="V40" s="63">
        <f t="shared" si="59"/>
        <v>5.671291910256411</v>
      </c>
      <c r="W40" s="63">
        <f t="shared" si="59"/>
        <v>5.98888070231927</v>
      </c>
      <c r="X40" s="63">
        <f t="shared" si="59"/>
        <v>5.677845828742277</v>
      </c>
      <c r="Y40" s="63">
        <f t="shared" si="59"/>
        <v>5.267122110341079</v>
      </c>
      <c r="Z40" s="63">
        <f aca="true" t="shared" si="60" ref="Z40:AQ40">Z38/Z10/12</f>
        <v>5.542734511299433</v>
      </c>
      <c r="AA40" s="63">
        <f t="shared" si="60"/>
        <v>5.914069298498561</v>
      </c>
      <c r="AB40" s="63">
        <f t="shared" si="60"/>
        <v>5.927985199269252</v>
      </c>
      <c r="AC40" s="63">
        <f t="shared" si="60"/>
        <v>5.368268703039004</v>
      </c>
      <c r="AD40" s="63">
        <f t="shared" si="60"/>
        <v>5.333068202925422</v>
      </c>
      <c r="AE40" s="63">
        <f t="shared" si="60"/>
        <v>5.471155103598161</v>
      </c>
      <c r="AF40" s="63">
        <f t="shared" si="60"/>
        <v>5.633742651112006</v>
      </c>
      <c r="AG40" s="63">
        <f t="shared" si="60"/>
        <v>5.562407093330659</v>
      </c>
      <c r="AH40" s="63">
        <f t="shared" si="60"/>
        <v>5.164641593625497</v>
      </c>
      <c r="AI40" s="63">
        <f t="shared" si="60"/>
        <v>5.824524090497881</v>
      </c>
      <c r="AJ40" s="63">
        <f t="shared" si="60"/>
        <v>5.6459027475570025</v>
      </c>
      <c r="AK40" s="63">
        <f t="shared" si="60"/>
        <v>5.856694165787656</v>
      </c>
      <c r="AL40" s="63">
        <f t="shared" si="60"/>
        <v>5.434112018937569</v>
      </c>
      <c r="AM40" s="63">
        <f t="shared" si="60"/>
        <v>5.477094992305251</v>
      </c>
      <c r="AN40" s="63">
        <f t="shared" si="60"/>
        <v>5.6497754646561225</v>
      </c>
      <c r="AO40" s="63">
        <f t="shared" si="60"/>
        <v>5.613025376808007</v>
      </c>
      <c r="AP40" s="63">
        <f t="shared" si="60"/>
        <v>6.159192369283804</v>
      </c>
      <c r="AQ40" s="63">
        <f t="shared" si="60"/>
        <v>5.632081999504614</v>
      </c>
      <c r="AR40" s="63">
        <f aca="true" t="shared" si="61" ref="AR40:AX40">AR38/AR10/12</f>
        <v>6.305298735772357</v>
      </c>
      <c r="AS40" s="63">
        <f t="shared" si="61"/>
        <v>5.783257319116135</v>
      </c>
      <c r="AT40" s="63">
        <f t="shared" si="61"/>
        <v>5.558457625439437</v>
      </c>
      <c r="AU40" s="63">
        <f t="shared" si="61"/>
        <v>5.886162704301076</v>
      </c>
      <c r="AV40" s="63">
        <f t="shared" si="61"/>
        <v>6.044542425384326</v>
      </c>
      <c r="AW40" s="63">
        <f t="shared" si="61"/>
        <v>5.79496396277343</v>
      </c>
      <c r="AX40" s="63">
        <f t="shared" si="61"/>
        <v>6.1025495140314865</v>
      </c>
      <c r="AY40" s="63">
        <f>AY38/AY10/12</f>
        <v>5.795176965226198</v>
      </c>
      <c r="AZ40" s="63">
        <f>AZ38/AZ10/12</f>
        <v>5.687898875719043</v>
      </c>
      <c r="BA40" s="63">
        <f>BA38/BA10/12</f>
        <v>5.835195857865002</v>
      </c>
    </row>
  </sheetData>
  <sheetProtection/>
  <mergeCells count="16">
    <mergeCell ref="A12:A15"/>
    <mergeCell ref="A20:A24"/>
    <mergeCell ref="A25:A28"/>
    <mergeCell ref="A33:A37"/>
    <mergeCell ref="A38:B38"/>
    <mergeCell ref="A29:A32"/>
    <mergeCell ref="A16:A19"/>
    <mergeCell ref="N7:AF7"/>
    <mergeCell ref="AG7:AS7"/>
    <mergeCell ref="AT7:BA7"/>
    <mergeCell ref="H7:M7"/>
    <mergeCell ref="A5:B5"/>
    <mergeCell ref="A6:B6"/>
    <mergeCell ref="A7:A8"/>
    <mergeCell ref="B7:B8"/>
    <mergeCell ref="C7:F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2015-05-18T07:38:37Z</cp:lastPrinted>
  <dcterms:created xsi:type="dcterms:W3CDTF">2007-12-13T08:11:03Z</dcterms:created>
  <dcterms:modified xsi:type="dcterms:W3CDTF">2015-06-29T08:35:14Z</dcterms:modified>
  <cp:category/>
  <cp:version/>
  <cp:contentType/>
  <cp:contentStatus/>
</cp:coreProperties>
</file>